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150" activeTab="0"/>
  </bookViews>
  <sheets>
    <sheet name="COGS" sheetId="1" r:id="rId1"/>
    <sheet name="P&amp;L" sheetId="2" r:id="rId2"/>
    <sheet name="Company" sheetId="3" r:id="rId3"/>
    <sheet name="Mktg" sheetId="4" r:id="rId4"/>
    <sheet name="Sales" sheetId="5" r:id="rId5"/>
    <sheet name="Admin" sheetId="6" r:id="rId6"/>
    <sheet name="Log" sheetId="7" r:id="rId7"/>
    <sheet name="AccFin" sheetId="8" r:id="rId8"/>
    <sheet name="Salari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'COGS'!$A$375:$T$515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<sst xmlns="http://schemas.openxmlformats.org/spreadsheetml/2006/main" count="1128" uniqueCount="209">
  <si>
    <t>2005-2006</t>
  </si>
  <si>
    <t>Product</t>
  </si>
  <si>
    <t>April</t>
  </si>
  <si>
    <t>May</t>
  </si>
  <si>
    <t>June</t>
  </si>
  <si>
    <t>Q1</t>
  </si>
  <si>
    <t>July</t>
  </si>
  <si>
    <t>Aug</t>
  </si>
  <si>
    <t>Sep</t>
  </si>
  <si>
    <t>Q2</t>
  </si>
  <si>
    <t>H1</t>
  </si>
  <si>
    <t>Oct</t>
  </si>
  <si>
    <t>Nov</t>
  </si>
  <si>
    <t>Dec</t>
  </si>
  <si>
    <t>Q3</t>
  </si>
  <si>
    <t>Jan</t>
  </si>
  <si>
    <t>Feb</t>
  </si>
  <si>
    <t>Mar</t>
  </si>
  <si>
    <t>Q4</t>
  </si>
  <si>
    <t>H2</t>
  </si>
  <si>
    <t>Louis Phillip</t>
  </si>
  <si>
    <t>LP Shirts</t>
  </si>
  <si>
    <t>LP Trousers</t>
  </si>
  <si>
    <t>LP T's</t>
  </si>
  <si>
    <t>LP Socks</t>
  </si>
  <si>
    <t>LP Belts</t>
  </si>
  <si>
    <t>LP Exe Bags</t>
  </si>
  <si>
    <t>Van Heusen</t>
  </si>
  <si>
    <t>VH Shirts</t>
  </si>
  <si>
    <t>VH Trousers</t>
  </si>
  <si>
    <t>VH T's</t>
  </si>
  <si>
    <t>Allen Solley</t>
  </si>
  <si>
    <t>AS Shirts</t>
  </si>
  <si>
    <t>AS Trousers</t>
  </si>
  <si>
    <t>AS T's</t>
  </si>
  <si>
    <t>AS Casual</t>
  </si>
  <si>
    <t>AS Belts</t>
  </si>
  <si>
    <t>Peter England</t>
  </si>
  <si>
    <t>PE Shirts</t>
  </si>
  <si>
    <t>PE Trousers</t>
  </si>
  <si>
    <t>PE T's</t>
  </si>
  <si>
    <t>PE Jeans</t>
  </si>
  <si>
    <t>Byford</t>
  </si>
  <si>
    <t>Byford T's</t>
  </si>
  <si>
    <t>SF</t>
  </si>
  <si>
    <t>SF Jeans</t>
  </si>
  <si>
    <t>Targeted Sales Quantity</t>
  </si>
  <si>
    <t>Production Budget for the Financial year</t>
  </si>
  <si>
    <t>Desired Closing Stock</t>
  </si>
  <si>
    <t>Production Required</t>
  </si>
  <si>
    <t>Cost Sheet</t>
  </si>
  <si>
    <t>Fabric</t>
  </si>
  <si>
    <t>Cutting</t>
  </si>
  <si>
    <t>Stitching</t>
  </si>
  <si>
    <t>Washing</t>
  </si>
  <si>
    <t>Finishing</t>
  </si>
  <si>
    <t>Units Per Unit</t>
  </si>
  <si>
    <t>Fabric Required in Meters</t>
  </si>
  <si>
    <t>Cutting Department Time in Minutes</t>
  </si>
  <si>
    <t>Man Hr per Month</t>
  </si>
  <si>
    <t># of Workers</t>
  </si>
  <si>
    <t>Total Minutes</t>
  </si>
  <si>
    <t>Total in Hrs</t>
  </si>
  <si>
    <t>Stitching Department Time in Minutes</t>
  </si>
  <si>
    <t>Washing Department Time in Minutes</t>
  </si>
  <si>
    <t>Finishing Department Time in Minutes</t>
  </si>
  <si>
    <t>Min</t>
  </si>
  <si>
    <t>Fixed Overheads</t>
  </si>
  <si>
    <t>Rent</t>
  </si>
  <si>
    <t>Electricity</t>
  </si>
  <si>
    <t>Water</t>
  </si>
  <si>
    <t>Telephone</t>
  </si>
  <si>
    <t>C</t>
  </si>
  <si>
    <t>S</t>
  </si>
  <si>
    <t>W</t>
  </si>
  <si>
    <t>F</t>
  </si>
  <si>
    <t>OH Share</t>
  </si>
  <si>
    <t>Payroll Per</t>
  </si>
  <si>
    <t>Payroll</t>
  </si>
  <si>
    <t>Machins</t>
  </si>
  <si>
    <t>Eco Life of M/C</t>
  </si>
  <si>
    <t>Dep on M/c</t>
  </si>
  <si>
    <t>Total Dept H.O</t>
  </si>
  <si>
    <t>Recovery per Min</t>
  </si>
  <si>
    <t>Cost Per Unit</t>
  </si>
  <si>
    <t>Prime Cost</t>
  </si>
  <si>
    <t>Fabric Purchase Budget</t>
  </si>
  <si>
    <t>Opening Stock of Fabrics</t>
  </si>
  <si>
    <t>Fabric Consumed</t>
  </si>
  <si>
    <t>Manufacturing OH</t>
  </si>
  <si>
    <t>Depreciation</t>
  </si>
  <si>
    <t>Floor Area</t>
  </si>
  <si>
    <t>Dep per month</t>
  </si>
  <si>
    <t>Other Manufacturing OH</t>
  </si>
  <si>
    <t>Bought Out Items</t>
  </si>
  <si>
    <t>sub total</t>
  </si>
  <si>
    <t>Percentage Completion for Work in Progress Valuation</t>
  </si>
  <si>
    <t>Opening Stock of WIP</t>
  </si>
  <si>
    <t>Desired Closing Stock of WIP</t>
  </si>
  <si>
    <t>Desired Closing Stock of FG</t>
  </si>
  <si>
    <t>Opening Stock of FG</t>
  </si>
  <si>
    <t>Cost of Production</t>
  </si>
  <si>
    <t>Opening Stock Of FG</t>
  </si>
  <si>
    <t>Closing Stock Of FG</t>
  </si>
  <si>
    <t>Cost of Goods Sold</t>
  </si>
  <si>
    <t>Sales</t>
  </si>
  <si>
    <t>Sept</t>
  </si>
  <si>
    <t>March</t>
  </si>
  <si>
    <t>Net Sales</t>
  </si>
  <si>
    <t>Gross Profit</t>
  </si>
  <si>
    <t>EBITDA</t>
  </si>
  <si>
    <t>Amortisation</t>
  </si>
  <si>
    <t>EBIT</t>
  </si>
  <si>
    <t>Taxes</t>
  </si>
  <si>
    <t>Interest</t>
  </si>
  <si>
    <t>Long Term</t>
  </si>
  <si>
    <t>Other</t>
  </si>
  <si>
    <t>Short Term</t>
  </si>
  <si>
    <t>EBT</t>
  </si>
  <si>
    <t>Tax</t>
  </si>
  <si>
    <t>PAT</t>
  </si>
  <si>
    <t>Dividends</t>
  </si>
  <si>
    <t>Cash Inflow</t>
  </si>
  <si>
    <t>Cash Outflow</t>
  </si>
  <si>
    <t>Fabric Purchases</t>
  </si>
  <si>
    <t>Bought out Items</t>
  </si>
  <si>
    <t>Income Tax</t>
  </si>
  <si>
    <t>Total</t>
  </si>
  <si>
    <t>Issue of Shares</t>
  </si>
  <si>
    <t xml:space="preserve">Others </t>
  </si>
  <si>
    <t>Sale of Assets</t>
  </si>
  <si>
    <t>Sales of Investments</t>
  </si>
  <si>
    <t>Other Income</t>
  </si>
  <si>
    <t>Total Cash Inflow</t>
  </si>
  <si>
    <t>Buy Back of Stock</t>
  </si>
  <si>
    <t>Borrowings Repaid</t>
  </si>
  <si>
    <t>Others</t>
  </si>
  <si>
    <t>short Term</t>
  </si>
  <si>
    <t>Purchase of Assets</t>
  </si>
  <si>
    <t>Total Cash Out Flow</t>
  </si>
  <si>
    <t>Balance Sheet</t>
  </si>
  <si>
    <t>Owners Funds</t>
  </si>
  <si>
    <t>Equity Share Capital</t>
  </si>
  <si>
    <t>Reserves</t>
  </si>
  <si>
    <t>Net Worth</t>
  </si>
  <si>
    <t>Borrowings</t>
  </si>
  <si>
    <t>Other Term</t>
  </si>
  <si>
    <t>Total Borrowings</t>
  </si>
  <si>
    <t>Capital Employed</t>
  </si>
  <si>
    <t>Invesntments</t>
  </si>
  <si>
    <t>Current Assets</t>
  </si>
  <si>
    <t>Inventories</t>
  </si>
  <si>
    <t>RM</t>
  </si>
  <si>
    <t>WIP</t>
  </si>
  <si>
    <t>FG</t>
  </si>
  <si>
    <t>Total Inventories</t>
  </si>
  <si>
    <t>Debtors</t>
  </si>
  <si>
    <t>Current Liabilities</t>
  </si>
  <si>
    <t>Creditors</t>
  </si>
  <si>
    <t>Provisions</t>
  </si>
  <si>
    <t>Net Current Assets</t>
  </si>
  <si>
    <t>Net Assets</t>
  </si>
  <si>
    <t>diff</t>
  </si>
  <si>
    <t>Opening Cash</t>
  </si>
  <si>
    <t>Closing Cash</t>
  </si>
  <si>
    <t>Opening B/S</t>
  </si>
  <si>
    <t>of Fabric</t>
  </si>
  <si>
    <t>mts Per</t>
  </si>
  <si>
    <t>August</t>
  </si>
  <si>
    <t>September</t>
  </si>
  <si>
    <t>October</t>
  </si>
  <si>
    <t>November</t>
  </si>
  <si>
    <t>December</t>
  </si>
  <si>
    <t>January</t>
  </si>
  <si>
    <t>February</t>
  </si>
  <si>
    <t>Selling</t>
  </si>
  <si>
    <t>Administrative</t>
  </si>
  <si>
    <t>Managerial Expenses</t>
  </si>
  <si>
    <t>MD</t>
  </si>
  <si>
    <t>Board</t>
  </si>
  <si>
    <t>VP</t>
  </si>
  <si>
    <t>GM</t>
  </si>
  <si>
    <t>Sr.Mg</t>
  </si>
  <si>
    <t>Mg</t>
  </si>
  <si>
    <t>Exe</t>
  </si>
  <si>
    <t>Head Count</t>
  </si>
  <si>
    <t>CTC</t>
  </si>
  <si>
    <t>Cost of Goods Sold Statement</t>
  </si>
  <si>
    <t>S General &amp; A</t>
  </si>
  <si>
    <t xml:space="preserve">Cash Budget </t>
  </si>
  <si>
    <t>SG&amp;A</t>
  </si>
  <si>
    <t>Misc Exp not w/o</t>
  </si>
  <si>
    <t>Surp Tranf  to B/S</t>
  </si>
  <si>
    <t>Inc in Borrowings</t>
  </si>
  <si>
    <t>Manuf OH</t>
  </si>
  <si>
    <t>Puh of Investments</t>
  </si>
  <si>
    <t>F A Gross Block</t>
  </si>
  <si>
    <t>Less: Dep</t>
  </si>
  <si>
    <t>FA Net Block</t>
  </si>
  <si>
    <t>Appln of Funds</t>
  </si>
  <si>
    <t xml:space="preserve">Cash </t>
  </si>
  <si>
    <t xml:space="preserve"> Current Assets</t>
  </si>
  <si>
    <t xml:space="preserve"> Current Liabilities</t>
  </si>
  <si>
    <t>EPS</t>
  </si>
  <si>
    <t># of Sh o/s</t>
  </si>
  <si>
    <t>Net Profit</t>
  </si>
  <si>
    <t>Factory Cost</t>
  </si>
  <si>
    <t>Less: Taxes</t>
  </si>
  <si>
    <t>Less: COGS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</si>
</sst>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_);[Red]\(0\)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_(* #,##0.0_);_(* \(#,##0.0\);_(* &quot;-&quot;??_);_(@_)"/>
    <numFmt numFmtId="173" formatCode="_(* #,##0_);_(* \(#,##0\);_(* &quot;-&quot;??_);_(@_)"/>
  </numFmts>
  <fonts count="51">
    <font>
      <sz val="10"/>
      <name val="Garamond"/>
      <family val="0"/>
    </font>
    <font>
      <b/>
      <sz val="10"/>
      <name val="Garamond"/>
      <family val="1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b/>
      <i/>
      <sz val="10"/>
      <name val="Garamond"/>
      <family val="1"/>
    </font>
    <font>
      <b/>
      <sz val="10"/>
      <color indexed="19"/>
      <name val="Garamond"/>
      <family val="1"/>
    </font>
    <font>
      <b/>
      <sz val="10"/>
      <color indexed="12"/>
      <name val="Garamond"/>
      <family val="1"/>
    </font>
    <font>
      <b/>
      <sz val="10"/>
      <color indexed="11"/>
      <name val="Garamond"/>
      <family val="1"/>
    </font>
    <font>
      <b/>
      <sz val="10"/>
      <color indexed="46"/>
      <name val="Garamond"/>
      <family val="1"/>
    </font>
    <font>
      <i/>
      <u val="single"/>
      <sz val="1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9"/>
      <color indexed="9"/>
      <name val="Garamond"/>
      <family val="1"/>
    </font>
    <font>
      <b/>
      <u val="single"/>
      <sz val="9"/>
      <name val="Garamond"/>
      <family val="1"/>
    </font>
    <font>
      <b/>
      <u val="single"/>
      <sz val="10"/>
      <color indexed="19"/>
      <name val="Garamond"/>
      <family val="1"/>
    </font>
    <font>
      <sz val="10"/>
      <color indexed="19"/>
      <name val="Garamond"/>
      <family val="1"/>
    </font>
    <font>
      <b/>
      <i/>
      <u val="single"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39"/>
        <bgColor indexed="39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>
        <color indexed="63"/>
      </right>
      <top style="medium">
        <color indexed="31"/>
      </top>
      <bottom style="thin">
        <color indexed="49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39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12"/>
      </left>
      <right>
        <color indexed="63"/>
      </right>
      <top style="thin">
        <color indexed="23"/>
      </top>
      <bottom style="thick">
        <color indexed="12"/>
      </bottom>
    </border>
    <border>
      <left style="thick"/>
      <right style="thick"/>
      <top>
        <color indexed="63"/>
      </top>
      <bottom style="thick">
        <color indexed="12"/>
      </bottom>
    </border>
    <border>
      <left style="thin">
        <color indexed="39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1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39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11"/>
      </right>
      <top style="thin">
        <color indexed="23"/>
      </top>
      <bottom style="thick">
        <color indexed="12"/>
      </bottom>
    </border>
    <border>
      <left style="thin">
        <color indexed="11"/>
      </left>
      <right style="thin">
        <color indexed="11"/>
      </right>
      <top style="thin">
        <color indexed="23"/>
      </top>
      <bottom style="thick">
        <color indexed="12"/>
      </bottom>
    </border>
    <border>
      <left style="thin">
        <color indexed="11"/>
      </left>
      <right style="thin">
        <color indexed="39"/>
      </right>
      <top style="thin">
        <color indexed="23"/>
      </top>
      <bottom style="thick">
        <color indexed="12"/>
      </bottom>
    </border>
    <border>
      <left style="thin">
        <color indexed="39"/>
      </left>
      <right style="thick"/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11"/>
      </left>
      <right>
        <color indexed="63"/>
      </right>
      <top style="thin">
        <color indexed="23"/>
      </top>
      <bottom style="thick">
        <color indexed="12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>
        <color indexed="12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2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36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Fill="1" applyBorder="1" applyAlignment="1">
      <alignment/>
    </xf>
    <xf numFmtId="2" fontId="1" fillId="35" borderId="24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5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7" fillId="36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30" xfId="0" applyFont="1" applyBorder="1" applyAlignment="1">
      <alignment/>
    </xf>
    <xf numFmtId="0" fontId="9" fillId="39" borderId="31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39" borderId="3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0" fontId="10" fillId="41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38" borderId="0" xfId="0" applyFont="1" applyFill="1" applyAlignment="1">
      <alignment/>
    </xf>
    <xf numFmtId="166" fontId="11" fillId="0" borderId="0" xfId="0" applyNumberFormat="1" applyFont="1" applyAlignment="1">
      <alignment/>
    </xf>
    <xf numFmtId="166" fontId="11" fillId="40" borderId="0" xfId="0" applyNumberFormat="1" applyFont="1" applyFill="1" applyAlignment="1">
      <alignment/>
    </xf>
    <xf numFmtId="166" fontId="11" fillId="41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8" borderId="0" xfId="0" applyFont="1" applyFill="1" applyAlignment="1">
      <alignment/>
    </xf>
    <xf numFmtId="166" fontId="10" fillId="0" borderId="0" xfId="0" applyNumberFormat="1" applyFont="1" applyAlignment="1">
      <alignment/>
    </xf>
    <xf numFmtId="166" fontId="10" fillId="40" borderId="0" xfId="0" applyNumberFormat="1" applyFont="1" applyFill="1" applyAlignment="1">
      <alignment/>
    </xf>
    <xf numFmtId="166" fontId="10" fillId="41" borderId="0" xfId="0" applyNumberFormat="1" applyFont="1" applyFill="1" applyAlignment="1">
      <alignment/>
    </xf>
    <xf numFmtId="0" fontId="10" fillId="38" borderId="32" xfId="0" applyFont="1" applyFill="1" applyBorder="1" applyAlignment="1">
      <alignment/>
    </xf>
    <xf numFmtId="166" fontId="10" fillId="0" borderId="32" xfId="0" applyNumberFormat="1" applyFont="1" applyBorder="1" applyAlignment="1">
      <alignment/>
    </xf>
    <xf numFmtId="166" fontId="10" fillId="40" borderId="32" xfId="0" applyNumberFormat="1" applyFont="1" applyFill="1" applyBorder="1" applyAlignment="1">
      <alignment/>
    </xf>
    <xf numFmtId="166" fontId="10" fillId="41" borderId="32" xfId="0" applyNumberFormat="1" applyFont="1" applyFill="1" applyBorder="1" applyAlignment="1">
      <alignment/>
    </xf>
    <xf numFmtId="0" fontId="11" fillId="38" borderId="0" xfId="0" applyFont="1" applyFill="1" applyBorder="1" applyAlignment="1">
      <alignment/>
    </xf>
    <xf numFmtId="166" fontId="11" fillId="0" borderId="0" xfId="0" applyNumberFormat="1" applyFont="1" applyBorder="1" applyAlignment="1">
      <alignment/>
    </xf>
    <xf numFmtId="166" fontId="11" fillId="40" borderId="0" xfId="0" applyNumberFormat="1" applyFont="1" applyFill="1" applyBorder="1" applyAlignment="1">
      <alignment/>
    </xf>
    <xf numFmtId="166" fontId="11" fillId="41" borderId="0" xfId="0" applyNumberFormat="1" applyFont="1" applyFill="1" applyBorder="1" applyAlignment="1">
      <alignment/>
    </xf>
    <xf numFmtId="0" fontId="10" fillId="38" borderId="0" xfId="0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40" borderId="0" xfId="0" applyNumberFormat="1" applyFont="1" applyFill="1" applyBorder="1" applyAlignment="1">
      <alignment/>
    </xf>
    <xf numFmtId="166" fontId="10" fillId="41" borderId="0" xfId="0" applyNumberFormat="1" applyFont="1" applyFill="1" applyBorder="1" applyAlignment="1">
      <alignment/>
    </xf>
    <xf numFmtId="9" fontId="11" fillId="38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1" fillId="42" borderId="0" xfId="0" applyNumberFormat="1" applyFont="1" applyFill="1" applyBorder="1" applyAlignment="1">
      <alignment/>
    </xf>
    <xf numFmtId="166" fontId="10" fillId="39" borderId="0" xfId="0" applyNumberFormat="1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9" fontId="10" fillId="38" borderId="0" xfId="0" applyNumberFormat="1" applyFont="1" applyFill="1" applyBorder="1" applyAlignment="1">
      <alignment/>
    </xf>
    <xf numFmtId="10" fontId="10" fillId="38" borderId="0" xfId="0" applyNumberFormat="1" applyFont="1" applyFill="1" applyBorder="1" applyAlignment="1">
      <alignment/>
    </xf>
    <xf numFmtId="0" fontId="11" fillId="38" borderId="33" xfId="0" applyFont="1" applyFill="1" applyBorder="1" applyAlignment="1">
      <alignment/>
    </xf>
    <xf numFmtId="166" fontId="11" fillId="0" borderId="33" xfId="0" applyNumberFormat="1" applyFont="1" applyBorder="1" applyAlignment="1">
      <alignment/>
    </xf>
    <xf numFmtId="166" fontId="11" fillId="40" borderId="33" xfId="0" applyNumberFormat="1" applyFont="1" applyFill="1" applyBorder="1" applyAlignment="1">
      <alignment/>
    </xf>
    <xf numFmtId="166" fontId="11" fillId="41" borderId="33" xfId="0" applyNumberFormat="1" applyFont="1" applyFill="1" applyBorder="1" applyAlignment="1">
      <alignment/>
    </xf>
    <xf numFmtId="0" fontId="11" fillId="40" borderId="0" xfId="0" applyFont="1" applyFill="1" applyAlignment="1">
      <alignment/>
    </xf>
    <xf numFmtId="0" fontId="11" fillId="41" borderId="0" xfId="0" applyFont="1" applyFill="1" applyAlignment="1">
      <alignment/>
    </xf>
    <xf numFmtId="9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14" fillId="43" borderId="35" xfId="0" applyFont="1" applyFill="1" applyBorder="1" applyAlignment="1">
      <alignment horizontal="center"/>
    </xf>
    <xf numFmtId="0" fontId="5" fillId="43" borderId="36" xfId="0" applyFont="1" applyFill="1" applyBorder="1" applyAlignment="1">
      <alignment/>
    </xf>
    <xf numFmtId="0" fontId="15" fillId="43" borderId="36" xfId="0" applyFont="1" applyFill="1" applyBorder="1" applyAlignment="1">
      <alignment/>
    </xf>
    <xf numFmtId="0" fontId="0" fillId="34" borderId="0" xfId="0" applyFill="1" applyAlignment="1">
      <alignment/>
    </xf>
    <xf numFmtId="0" fontId="0" fillId="41" borderId="0" xfId="0" applyFill="1" applyAlignment="1">
      <alignment/>
    </xf>
    <xf numFmtId="0" fontId="0" fillId="44" borderId="0" xfId="0" applyFill="1" applyAlignment="1">
      <alignment/>
    </xf>
    <xf numFmtId="0" fontId="1" fillId="41" borderId="0" xfId="0" applyFont="1" applyFill="1" applyAlignment="1">
      <alignment/>
    </xf>
    <xf numFmtId="0" fontId="1" fillId="44" borderId="0" xfId="0" applyFont="1" applyFill="1" applyAlignment="1">
      <alignment/>
    </xf>
    <xf numFmtId="0" fontId="0" fillId="45" borderId="0" xfId="0" applyFill="1" applyAlignment="1">
      <alignment/>
    </xf>
    <xf numFmtId="0" fontId="1" fillId="45" borderId="0" xfId="0" applyFont="1" applyFill="1" applyAlignment="1">
      <alignment/>
    </xf>
    <xf numFmtId="0" fontId="0" fillId="42" borderId="37" xfId="0" applyFill="1" applyBorder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9" fontId="12" fillId="46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166" fontId="11" fillId="42" borderId="0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9" fontId="1" fillId="42" borderId="38" xfId="0" applyNumberFormat="1" applyFont="1" applyFill="1" applyBorder="1" applyAlignment="1" applyProtection="1">
      <alignment/>
      <protection locked="0"/>
    </xf>
    <xf numFmtId="10" fontId="1" fillId="42" borderId="38" xfId="0" applyNumberFormat="1" applyFont="1" applyFill="1" applyBorder="1" applyAlignment="1" applyProtection="1">
      <alignment/>
      <protection locked="0"/>
    </xf>
    <xf numFmtId="1" fontId="0" fillId="42" borderId="0" xfId="0" applyNumberFormat="1" applyFill="1" applyAlignment="1" applyProtection="1">
      <alignment horizontal="center"/>
      <protection locked="0"/>
    </xf>
    <xf numFmtId="10" fontId="1" fillId="42" borderId="0" xfId="0" applyNumberFormat="1" applyFont="1" applyFill="1" applyAlignment="1" applyProtection="1">
      <alignment horizontal="center"/>
      <protection locked="0"/>
    </xf>
    <xf numFmtId="0" fontId="0" fillId="42" borderId="39" xfId="0" applyFill="1" applyBorder="1" applyAlignment="1" applyProtection="1">
      <alignment horizontal="center"/>
      <protection locked="0"/>
    </xf>
    <xf numFmtId="0" fontId="0" fillId="42" borderId="40" xfId="0" applyFill="1" applyBorder="1" applyAlignment="1" applyProtection="1">
      <alignment horizontal="center"/>
      <protection locked="0"/>
    </xf>
    <xf numFmtId="0" fontId="0" fillId="42" borderId="41" xfId="0" applyFill="1" applyBorder="1" applyAlignment="1" applyProtection="1">
      <alignment horizontal="center"/>
      <protection locked="0"/>
    </xf>
    <xf numFmtId="0" fontId="4" fillId="42" borderId="25" xfId="0" applyFont="1" applyFill="1" applyBorder="1" applyAlignment="1" applyProtection="1">
      <alignment horizontal="center"/>
      <protection locked="0"/>
    </xf>
    <xf numFmtId="0" fontId="0" fillId="42" borderId="42" xfId="0" applyFill="1" applyBorder="1" applyAlignment="1" applyProtection="1">
      <alignment horizontal="center"/>
      <protection locked="0"/>
    </xf>
    <xf numFmtId="0" fontId="0" fillId="42" borderId="43" xfId="0" applyFill="1" applyBorder="1" applyAlignment="1" applyProtection="1">
      <alignment horizontal="center"/>
      <protection locked="0"/>
    </xf>
    <xf numFmtId="0" fontId="0" fillId="42" borderId="44" xfId="0" applyFill="1" applyBorder="1" applyAlignment="1" applyProtection="1">
      <alignment horizontal="center"/>
      <protection locked="0"/>
    </xf>
    <xf numFmtId="0" fontId="4" fillId="42" borderId="45" xfId="0" applyFont="1" applyFill="1" applyBorder="1" applyAlignment="1" applyProtection="1">
      <alignment horizontal="center"/>
      <protection locked="0"/>
    </xf>
    <xf numFmtId="9" fontId="0" fillId="42" borderId="12" xfId="0" applyNumberFormat="1" applyFill="1" applyBorder="1" applyAlignment="1" applyProtection="1">
      <alignment horizontal="center"/>
      <protection locked="0"/>
    </xf>
    <xf numFmtId="9" fontId="0" fillId="42" borderId="13" xfId="0" applyNumberFormat="1" applyFill="1" applyBorder="1" applyAlignment="1" applyProtection="1">
      <alignment horizontal="center"/>
      <protection locked="0"/>
    </xf>
    <xf numFmtId="0" fontId="0" fillId="42" borderId="13" xfId="0" applyFill="1" applyBorder="1" applyAlignment="1" applyProtection="1">
      <alignment horizontal="center"/>
      <protection locked="0"/>
    </xf>
    <xf numFmtId="9" fontId="0" fillId="42" borderId="24" xfId="0" applyNumberFormat="1" applyFill="1" applyBorder="1" applyAlignment="1" applyProtection="1">
      <alignment horizontal="center"/>
      <protection locked="0"/>
    </xf>
    <xf numFmtId="0" fontId="0" fillId="42" borderId="37" xfId="0" applyFill="1" applyBorder="1" applyAlignment="1" applyProtection="1">
      <alignment horizontal="center"/>
      <protection locked="0"/>
    </xf>
    <xf numFmtId="9" fontId="0" fillId="42" borderId="37" xfId="0" applyNumberFormat="1" applyFill="1" applyBorder="1" applyAlignment="1" applyProtection="1">
      <alignment horizontal="center"/>
      <protection locked="0"/>
    </xf>
    <xf numFmtId="0" fontId="0" fillId="42" borderId="37" xfId="0" applyFill="1" applyBorder="1" applyAlignment="1">
      <alignment horizontal="center"/>
    </xf>
    <xf numFmtId="9" fontId="1" fillId="42" borderId="37" xfId="0" applyNumberFormat="1" applyFont="1" applyFill="1" applyBorder="1" applyAlignment="1">
      <alignment horizontal="center"/>
    </xf>
    <xf numFmtId="0" fontId="0" fillId="47" borderId="0" xfId="0" applyFill="1" applyAlignment="1">
      <alignment horizontal="center"/>
    </xf>
    <xf numFmtId="0" fontId="1" fillId="47" borderId="0" xfId="0" applyFont="1" applyFill="1" applyAlignment="1">
      <alignment horizontal="center"/>
    </xf>
    <xf numFmtId="1" fontId="0" fillId="47" borderId="0" xfId="0" applyNumberFormat="1" applyFill="1" applyAlignment="1">
      <alignment horizontal="center"/>
    </xf>
    <xf numFmtId="1" fontId="1" fillId="47" borderId="0" xfId="0" applyNumberFormat="1" applyFont="1" applyFill="1" applyAlignment="1">
      <alignment horizontal="center"/>
    </xf>
    <xf numFmtId="0" fontId="1" fillId="47" borderId="46" xfId="0" applyFont="1" applyFill="1" applyBorder="1" applyAlignment="1">
      <alignment horizontal="center"/>
    </xf>
    <xf numFmtId="0" fontId="0" fillId="47" borderId="47" xfId="0" applyFill="1" applyBorder="1" applyAlignment="1" applyProtection="1">
      <alignment horizontal="center"/>
      <protection locked="0"/>
    </xf>
    <xf numFmtId="0" fontId="0" fillId="47" borderId="48" xfId="0" applyFill="1" applyBorder="1" applyAlignment="1" applyProtection="1">
      <alignment horizontal="center"/>
      <protection locked="0"/>
    </xf>
    <xf numFmtId="1" fontId="1" fillId="47" borderId="10" xfId="0" applyNumberFormat="1" applyFont="1" applyFill="1" applyBorder="1" applyAlignment="1">
      <alignment horizontal="center"/>
    </xf>
    <xf numFmtId="2" fontId="4" fillId="47" borderId="11" xfId="0" applyNumberFormat="1" applyFont="1" applyFill="1" applyBorder="1" applyAlignment="1">
      <alignment horizontal="center"/>
    </xf>
    <xf numFmtId="9" fontId="0" fillId="47" borderId="37" xfId="0" applyNumberFormat="1" applyFill="1" applyBorder="1" applyAlignment="1" applyProtection="1">
      <alignment horizontal="center"/>
      <protection locked="0"/>
    </xf>
    <xf numFmtId="0" fontId="0" fillId="47" borderId="37" xfId="0" applyFill="1" applyBorder="1" applyAlignment="1">
      <alignment horizontal="center"/>
    </xf>
    <xf numFmtId="0" fontId="4" fillId="47" borderId="0" xfId="0" applyFont="1" applyFill="1" applyAlignment="1">
      <alignment horizontal="center"/>
    </xf>
    <xf numFmtId="1" fontId="7" fillId="47" borderId="0" xfId="0" applyNumberFormat="1" applyFont="1" applyFill="1" applyAlignment="1">
      <alignment horizontal="center"/>
    </xf>
    <xf numFmtId="0" fontId="6" fillId="47" borderId="19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2" fontId="5" fillId="47" borderId="0" xfId="0" applyNumberFormat="1" applyFont="1" applyFill="1" applyBorder="1" applyAlignment="1">
      <alignment horizontal="center"/>
    </xf>
    <xf numFmtId="2" fontId="5" fillId="47" borderId="28" xfId="0" applyNumberFormat="1" applyFont="1" applyFill="1" applyBorder="1" applyAlignment="1">
      <alignment horizontal="center"/>
    </xf>
    <xf numFmtId="2" fontId="1" fillId="48" borderId="13" xfId="0" applyNumberFormat="1" applyFont="1" applyFill="1" applyBorder="1" applyAlignment="1">
      <alignment horizontal="center"/>
    </xf>
    <xf numFmtId="2" fontId="1" fillId="48" borderId="24" xfId="0" applyNumberFormat="1" applyFont="1" applyFill="1" applyBorder="1" applyAlignment="1">
      <alignment horizontal="center"/>
    </xf>
    <xf numFmtId="0" fontId="0" fillId="49" borderId="0" xfId="0" applyFill="1" applyAlignment="1">
      <alignment horizontal="center"/>
    </xf>
    <xf numFmtId="0" fontId="1" fillId="49" borderId="0" xfId="0" applyFont="1" applyFill="1" applyAlignment="1">
      <alignment horizontal="center"/>
    </xf>
    <xf numFmtId="1" fontId="0" fillId="49" borderId="0" xfId="0" applyNumberFormat="1" applyFill="1" applyAlignment="1">
      <alignment horizontal="center"/>
    </xf>
    <xf numFmtId="1" fontId="1" fillId="49" borderId="0" xfId="0" applyNumberFormat="1" applyFont="1" applyFill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6" fillId="49" borderId="0" xfId="0" applyFont="1" applyFill="1" applyBorder="1" applyAlignment="1">
      <alignment horizontal="center"/>
    </xf>
    <xf numFmtId="2" fontId="5" fillId="49" borderId="0" xfId="0" applyNumberFormat="1" applyFont="1" applyFill="1" applyBorder="1" applyAlignment="1">
      <alignment horizontal="center"/>
    </xf>
    <xf numFmtId="2" fontId="5" fillId="49" borderId="28" xfId="0" applyNumberFormat="1" applyFont="1" applyFill="1" applyBorder="1" applyAlignment="1">
      <alignment horizontal="center"/>
    </xf>
    <xf numFmtId="1" fontId="1" fillId="49" borderId="10" xfId="0" applyNumberFormat="1" applyFont="1" applyFill="1" applyBorder="1" applyAlignment="1">
      <alignment horizontal="center"/>
    </xf>
    <xf numFmtId="2" fontId="4" fillId="49" borderId="11" xfId="0" applyNumberFormat="1" applyFont="1" applyFill="1" applyBorder="1" applyAlignment="1">
      <alignment horizontal="center"/>
    </xf>
    <xf numFmtId="0" fontId="4" fillId="49" borderId="0" xfId="0" applyFont="1" applyFill="1" applyAlignment="1">
      <alignment horizontal="center"/>
    </xf>
    <xf numFmtId="1" fontId="4" fillId="49" borderId="0" xfId="0" applyNumberFormat="1" applyFont="1" applyFill="1" applyAlignment="1">
      <alignment horizontal="center"/>
    </xf>
    <xf numFmtId="1" fontId="7" fillId="49" borderId="0" xfId="0" applyNumberFormat="1" applyFont="1" applyFill="1" applyAlignment="1">
      <alignment horizontal="center"/>
    </xf>
    <xf numFmtId="0" fontId="0" fillId="47" borderId="0" xfId="0" applyFill="1" applyAlignment="1">
      <alignment/>
    </xf>
    <xf numFmtId="1" fontId="0" fillId="47" borderId="0" xfId="0" applyNumberFormat="1" applyFill="1" applyAlignment="1" applyProtection="1">
      <alignment horizontal="center"/>
      <protection locked="0"/>
    </xf>
    <xf numFmtId="0" fontId="1" fillId="47" borderId="0" xfId="0" applyFont="1" applyFill="1" applyAlignment="1">
      <alignment/>
    </xf>
    <xf numFmtId="0" fontId="1" fillId="50" borderId="49" xfId="0" applyFont="1" applyFill="1" applyBorder="1" applyAlignment="1">
      <alignment horizontal="center"/>
    </xf>
    <xf numFmtId="0" fontId="1" fillId="47" borderId="50" xfId="0" applyFont="1" applyFill="1" applyBorder="1" applyAlignment="1">
      <alignment/>
    </xf>
    <xf numFmtId="0" fontId="1" fillId="47" borderId="51" xfId="0" applyFont="1" applyFill="1" applyBorder="1" applyAlignment="1">
      <alignment horizontal="center"/>
    </xf>
    <xf numFmtId="0" fontId="10" fillId="47" borderId="0" xfId="0" applyFont="1" applyFill="1" applyAlignment="1">
      <alignment horizontal="center"/>
    </xf>
    <xf numFmtId="166" fontId="11" fillId="47" borderId="0" xfId="0" applyNumberFormat="1" applyFont="1" applyFill="1" applyAlignment="1">
      <alignment/>
    </xf>
    <xf numFmtId="166" fontId="10" fillId="47" borderId="0" xfId="0" applyNumberFormat="1" applyFont="1" applyFill="1" applyAlignment="1">
      <alignment/>
    </xf>
    <xf numFmtId="166" fontId="10" fillId="47" borderId="52" xfId="0" applyNumberFormat="1" applyFont="1" applyFill="1" applyBorder="1" applyAlignment="1">
      <alignment/>
    </xf>
    <xf numFmtId="166" fontId="11" fillId="47" borderId="53" xfId="0" applyNumberFormat="1" applyFont="1" applyFill="1" applyBorder="1" applyAlignment="1">
      <alignment/>
    </xf>
    <xf numFmtId="166" fontId="10" fillId="47" borderId="53" xfId="0" applyNumberFormat="1" applyFont="1" applyFill="1" applyBorder="1" applyAlignment="1">
      <alignment/>
    </xf>
    <xf numFmtId="166" fontId="11" fillId="47" borderId="54" xfId="0" applyNumberFormat="1" applyFont="1" applyFill="1" applyBorder="1" applyAlignment="1">
      <alignment/>
    </xf>
    <xf numFmtId="0" fontId="11" fillId="47" borderId="0" xfId="0" applyFont="1" applyFill="1" applyAlignment="1">
      <alignment/>
    </xf>
    <xf numFmtId="10" fontId="0" fillId="0" borderId="0" xfId="59" applyNumberFormat="1" applyFont="1" applyAlignment="1">
      <alignment/>
    </xf>
    <xf numFmtId="166" fontId="11" fillId="39" borderId="0" xfId="0" applyNumberFormat="1" applyFont="1" applyFill="1" applyBorder="1" applyAlignment="1">
      <alignment/>
    </xf>
    <xf numFmtId="1" fontId="11" fillId="51" borderId="0" xfId="0" applyNumberFormat="1" applyFont="1" applyFill="1" applyBorder="1" applyAlignment="1" applyProtection="1">
      <alignment/>
      <protection locked="0"/>
    </xf>
    <xf numFmtId="1" fontId="11" fillId="51" borderId="0" xfId="0" applyNumberFormat="1" applyFont="1" applyFill="1" applyAlignment="1" applyProtection="1">
      <alignment/>
      <protection locked="0"/>
    </xf>
    <xf numFmtId="0" fontId="13" fillId="0" borderId="0" xfId="0" applyFont="1" applyFill="1" applyBorder="1" applyAlignment="1">
      <alignment horizontal="center"/>
    </xf>
    <xf numFmtId="166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/>
      <protection locked="0"/>
    </xf>
    <xf numFmtId="10" fontId="12" fillId="46" borderId="0" xfId="0" applyNumberFormat="1" applyFont="1" applyFill="1" applyAlignment="1" applyProtection="1">
      <alignment horizontal="center"/>
      <protection locked="0"/>
    </xf>
    <xf numFmtId="0" fontId="10" fillId="34" borderId="0" xfId="0" applyFont="1" applyFill="1" applyAlignment="1">
      <alignment horizontal="center"/>
    </xf>
    <xf numFmtId="166" fontId="11" fillId="34" borderId="0" xfId="0" applyNumberFormat="1" applyFont="1" applyFill="1" applyAlignment="1">
      <alignment/>
    </xf>
    <xf numFmtId="166" fontId="10" fillId="34" borderId="0" xfId="0" applyNumberFormat="1" applyFont="1" applyFill="1" applyAlignment="1">
      <alignment/>
    </xf>
    <xf numFmtId="166" fontId="10" fillId="34" borderId="32" xfId="0" applyNumberFormat="1" applyFont="1" applyFill="1" applyBorder="1" applyAlignment="1">
      <alignment/>
    </xf>
    <xf numFmtId="166" fontId="11" fillId="34" borderId="0" xfId="0" applyNumberFormat="1" applyFont="1" applyFill="1" applyBorder="1" applyAlignment="1">
      <alignment/>
    </xf>
    <xf numFmtId="166" fontId="10" fillId="34" borderId="0" xfId="0" applyNumberFormat="1" applyFont="1" applyFill="1" applyBorder="1" applyAlignment="1">
      <alignment/>
    </xf>
    <xf numFmtId="166" fontId="11" fillId="34" borderId="33" xfId="0" applyNumberFormat="1" applyFont="1" applyFill="1" applyBorder="1" applyAlignment="1">
      <alignment/>
    </xf>
    <xf numFmtId="1" fontId="10" fillId="34" borderId="0" xfId="0" applyNumberFormat="1" applyFont="1" applyFill="1" applyAlignment="1" applyProtection="1">
      <alignment/>
      <protection locked="0"/>
    </xf>
    <xf numFmtId="1" fontId="11" fillId="34" borderId="0" xfId="0" applyNumberFormat="1" applyFont="1" applyFill="1" applyBorder="1" applyAlignment="1" applyProtection="1">
      <alignment/>
      <protection locked="0"/>
    </xf>
    <xf numFmtId="1" fontId="10" fillId="34" borderId="0" xfId="0" applyNumberFormat="1" applyFont="1" applyFill="1" applyBorder="1" applyAlignment="1" applyProtection="1">
      <alignment/>
      <protection locked="0"/>
    </xf>
    <xf numFmtId="0" fontId="11" fillId="34" borderId="0" xfId="0" applyFont="1" applyFill="1" applyAlignment="1">
      <alignment/>
    </xf>
    <xf numFmtId="1" fontId="10" fillId="41" borderId="0" xfId="0" applyNumberFormat="1" applyFont="1" applyFill="1" applyAlignment="1" applyProtection="1">
      <alignment/>
      <protection locked="0"/>
    </xf>
    <xf numFmtId="1" fontId="11" fillId="41" borderId="0" xfId="0" applyNumberFormat="1" applyFont="1" applyFill="1" applyBorder="1" applyAlignment="1" applyProtection="1">
      <alignment/>
      <protection locked="0"/>
    </xf>
    <xf numFmtId="1" fontId="10" fillId="41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173" fontId="0" fillId="0" borderId="0" xfId="42" applyNumberFormat="1" applyFont="1" applyFill="1" applyAlignment="1">
      <alignment horizontal="center"/>
    </xf>
    <xf numFmtId="173" fontId="1" fillId="0" borderId="0" xfId="42" applyNumberFormat="1" applyFont="1" applyAlignment="1">
      <alignment horizontal="center"/>
    </xf>
    <xf numFmtId="173" fontId="0" fillId="0" borderId="0" xfId="42" applyNumberFormat="1" applyFont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173" fontId="11" fillId="0" borderId="0" xfId="42" applyNumberFormat="1" applyFont="1" applyAlignment="1">
      <alignment/>
    </xf>
    <xf numFmtId="173" fontId="10" fillId="0" borderId="0" xfId="42" applyNumberFormat="1" applyFont="1" applyAlignment="1">
      <alignment/>
    </xf>
    <xf numFmtId="1" fontId="0" fillId="39" borderId="0" xfId="0" applyNumberFormat="1" applyFill="1" applyAlignment="1">
      <alignment horizontal="center"/>
    </xf>
    <xf numFmtId="1" fontId="1" fillId="39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1" fontId="1" fillId="39" borderId="10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1" fillId="52" borderId="13" xfId="0" applyNumberFormat="1" applyFont="1" applyFill="1" applyBorder="1" applyAlignment="1">
      <alignment horizontal="center"/>
    </xf>
    <xf numFmtId="173" fontId="0" fillId="39" borderId="0" xfId="42" applyNumberFormat="1" applyFont="1" applyFill="1" applyAlignment="1">
      <alignment horizontal="center"/>
    </xf>
    <xf numFmtId="173" fontId="1" fillId="39" borderId="0" xfId="42" applyNumberFormat="1" applyFont="1" applyFill="1" applyAlignment="1">
      <alignment horizontal="center"/>
    </xf>
    <xf numFmtId="173" fontId="1" fillId="0" borderId="55" xfId="42" applyNumberFormat="1" applyFont="1" applyBorder="1" applyAlignment="1">
      <alignment horizontal="center"/>
    </xf>
    <xf numFmtId="0" fontId="16" fillId="0" borderId="0" xfId="0" applyFont="1" applyAlignment="1">
      <alignment/>
    </xf>
    <xf numFmtId="10" fontId="6" fillId="43" borderId="0" xfId="0" applyNumberFormat="1" applyFont="1" applyFill="1" applyAlignment="1">
      <alignment horizontal="center"/>
    </xf>
    <xf numFmtId="0" fontId="1" fillId="39" borderId="0" xfId="0" applyFont="1" applyFill="1" applyAlignment="1">
      <alignment/>
    </xf>
    <xf numFmtId="173" fontId="10" fillId="39" borderId="0" xfId="42" applyNumberFormat="1" applyFont="1" applyFill="1" applyAlignment="1">
      <alignment/>
    </xf>
    <xf numFmtId="173" fontId="11" fillId="53" borderId="0" xfId="42" applyNumberFormat="1" applyFont="1" applyFill="1" applyAlignment="1">
      <alignment/>
    </xf>
    <xf numFmtId="173" fontId="10" fillId="53" borderId="0" xfId="42" applyNumberFormat="1" applyFont="1" applyFill="1" applyAlignment="1">
      <alignment/>
    </xf>
    <xf numFmtId="173" fontId="1" fillId="53" borderId="0" xfId="42" applyNumberFormat="1" applyFont="1" applyFill="1" applyAlignment="1">
      <alignment horizontal="center"/>
    </xf>
    <xf numFmtId="173" fontId="10" fillId="0" borderId="55" xfId="42" applyNumberFormat="1" applyFont="1" applyBorder="1" applyAlignment="1">
      <alignment/>
    </xf>
    <xf numFmtId="173" fontId="10" fillId="33" borderId="0" xfId="42" applyNumberFormat="1" applyFont="1" applyFill="1" applyAlignment="1">
      <alignment/>
    </xf>
    <xf numFmtId="0" fontId="6" fillId="35" borderId="18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5" borderId="56" xfId="0" applyFont="1" applyFill="1" applyBorder="1" applyAlignment="1">
      <alignment horizontal="center" wrapText="1"/>
    </xf>
    <xf numFmtId="0" fontId="6" fillId="35" borderId="57" xfId="0" applyFont="1" applyFill="1" applyBorder="1" applyAlignment="1">
      <alignment horizontal="center" wrapText="1"/>
    </xf>
    <xf numFmtId="0" fontId="6" fillId="35" borderId="58" xfId="0" applyFont="1" applyFill="1" applyBorder="1" applyAlignment="1">
      <alignment horizontal="center" wrapText="1"/>
    </xf>
    <xf numFmtId="0" fontId="6" fillId="35" borderId="5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r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ut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a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ny"/>
      <sheetName val="North"/>
      <sheetName val="East"/>
      <sheetName val="South"/>
      <sheetName val="West"/>
    </sheetNames>
    <sheetDataSet>
      <sheetData sheetId="0">
        <row r="60">
          <cell r="B60">
            <v>74834215</v>
          </cell>
          <cell r="C60">
            <v>74841700</v>
          </cell>
          <cell r="D60">
            <v>75291200</v>
          </cell>
          <cell r="F60">
            <v>84759490</v>
          </cell>
          <cell r="G60">
            <v>80171940</v>
          </cell>
          <cell r="H60">
            <v>79872240</v>
          </cell>
          <cell r="K60">
            <v>86851815</v>
          </cell>
          <cell r="L60">
            <v>81335990</v>
          </cell>
          <cell r="M60">
            <v>85249960</v>
          </cell>
          <cell r="O60">
            <v>83378590</v>
          </cell>
          <cell r="P60">
            <v>83728240</v>
          </cell>
          <cell r="Q60">
            <v>84377590</v>
          </cell>
        </row>
        <row r="74">
          <cell r="B74">
            <v>1604000</v>
          </cell>
          <cell r="C74">
            <v>1604000</v>
          </cell>
          <cell r="D74">
            <v>1604000</v>
          </cell>
          <cell r="E74">
            <v>4812000</v>
          </cell>
          <cell r="F74">
            <v>1604000</v>
          </cell>
          <cell r="G74">
            <v>1604000</v>
          </cell>
          <cell r="H74">
            <v>1604000</v>
          </cell>
          <cell r="I74">
            <v>4812000</v>
          </cell>
          <cell r="J74">
            <v>9624000</v>
          </cell>
          <cell r="K74">
            <v>1604000</v>
          </cell>
          <cell r="L74">
            <v>1604000</v>
          </cell>
          <cell r="M74">
            <v>2731000</v>
          </cell>
          <cell r="N74">
            <v>5939000</v>
          </cell>
          <cell r="O74">
            <v>1911500</v>
          </cell>
          <cell r="P74">
            <v>1604000</v>
          </cell>
          <cell r="Q74">
            <v>2731000</v>
          </cell>
          <cell r="R74">
            <v>6246500</v>
          </cell>
          <cell r="S74">
            <v>12185500</v>
          </cell>
          <cell r="T74">
            <v>21809500</v>
          </cell>
        </row>
        <row r="82">
          <cell r="B82">
            <v>6478307.6</v>
          </cell>
          <cell r="C82">
            <v>6478981.25</v>
          </cell>
          <cell r="D82">
            <v>6519436.25</v>
          </cell>
          <cell r="E82">
            <v>19476725.099999998</v>
          </cell>
          <cell r="F82">
            <v>6957830.725</v>
          </cell>
          <cell r="G82">
            <v>6939848.725</v>
          </cell>
          <cell r="H82">
            <v>6912875.725</v>
          </cell>
          <cell r="I82">
            <v>20810555.174999997</v>
          </cell>
          <cell r="J82">
            <v>40287280.275</v>
          </cell>
          <cell r="K82">
            <v>7685871.1000000015</v>
          </cell>
          <cell r="L82">
            <v>7044613.225</v>
          </cell>
          <cell r="M82">
            <v>7728805.425</v>
          </cell>
          <cell r="N82">
            <v>22459289.75</v>
          </cell>
          <cell r="O82">
            <v>7228447.225</v>
          </cell>
          <cell r="P82">
            <v>7259915.725</v>
          </cell>
          <cell r="Q82">
            <v>7512357.225</v>
          </cell>
          <cell r="R82">
            <v>22000720.174999997</v>
          </cell>
          <cell r="S82">
            <v>44460009.925</v>
          </cell>
          <cell r="T82">
            <v>84747290.19999999</v>
          </cell>
        </row>
      </sheetData>
      <sheetData sheetId="1">
        <row r="5">
          <cell r="B5">
            <v>850</v>
          </cell>
          <cell r="C5">
            <v>850</v>
          </cell>
          <cell r="D5">
            <v>850</v>
          </cell>
          <cell r="F5">
            <v>900</v>
          </cell>
          <cell r="G5">
            <v>900</v>
          </cell>
          <cell r="H5">
            <v>900</v>
          </cell>
          <cell r="K5">
            <v>950</v>
          </cell>
          <cell r="L5">
            <v>950</v>
          </cell>
          <cell r="M5">
            <v>950</v>
          </cell>
          <cell r="O5">
            <v>1000</v>
          </cell>
          <cell r="P5">
            <v>1000</v>
          </cell>
          <cell r="Q5">
            <v>1000</v>
          </cell>
        </row>
        <row r="6">
          <cell r="B6">
            <v>470</v>
          </cell>
          <cell r="C6">
            <v>470</v>
          </cell>
          <cell r="D6">
            <v>470</v>
          </cell>
          <cell r="F6">
            <v>495</v>
          </cell>
          <cell r="G6">
            <v>495</v>
          </cell>
          <cell r="H6">
            <v>495</v>
          </cell>
          <cell r="K6">
            <v>520</v>
          </cell>
          <cell r="L6">
            <v>520</v>
          </cell>
          <cell r="M6">
            <v>520</v>
          </cell>
          <cell r="O6">
            <v>545</v>
          </cell>
          <cell r="P6">
            <v>545</v>
          </cell>
          <cell r="Q6">
            <v>545</v>
          </cell>
        </row>
        <row r="7">
          <cell r="B7">
            <v>460</v>
          </cell>
          <cell r="C7">
            <v>460</v>
          </cell>
          <cell r="D7">
            <v>460</v>
          </cell>
          <cell r="F7">
            <v>485</v>
          </cell>
          <cell r="G7">
            <v>485</v>
          </cell>
          <cell r="H7">
            <v>485</v>
          </cell>
          <cell r="K7">
            <v>510</v>
          </cell>
          <cell r="L7">
            <v>510</v>
          </cell>
          <cell r="M7">
            <v>510</v>
          </cell>
          <cell r="O7">
            <v>535</v>
          </cell>
          <cell r="P7">
            <v>535</v>
          </cell>
          <cell r="Q7">
            <v>535</v>
          </cell>
        </row>
        <row r="8">
          <cell r="B8">
            <v>700</v>
          </cell>
          <cell r="C8">
            <v>700</v>
          </cell>
          <cell r="D8">
            <v>700</v>
          </cell>
          <cell r="F8">
            <v>725</v>
          </cell>
          <cell r="G8">
            <v>725</v>
          </cell>
          <cell r="H8">
            <v>725</v>
          </cell>
          <cell r="K8">
            <v>750</v>
          </cell>
          <cell r="L8">
            <v>750</v>
          </cell>
          <cell r="M8">
            <v>750</v>
          </cell>
          <cell r="O8">
            <v>775</v>
          </cell>
          <cell r="P8">
            <v>775</v>
          </cell>
          <cell r="Q8">
            <v>775</v>
          </cell>
        </row>
        <row r="9">
          <cell r="B9">
            <v>385</v>
          </cell>
          <cell r="C9">
            <v>385</v>
          </cell>
          <cell r="D9">
            <v>385</v>
          </cell>
          <cell r="F9">
            <v>410</v>
          </cell>
          <cell r="G9">
            <v>410</v>
          </cell>
          <cell r="H9">
            <v>410</v>
          </cell>
          <cell r="K9">
            <v>435</v>
          </cell>
          <cell r="L9">
            <v>435</v>
          </cell>
          <cell r="M9">
            <v>435</v>
          </cell>
          <cell r="O9">
            <v>460</v>
          </cell>
          <cell r="P9">
            <v>460</v>
          </cell>
          <cell r="Q9">
            <v>460</v>
          </cell>
        </row>
        <row r="10">
          <cell r="B10">
            <v>145</v>
          </cell>
          <cell r="C10">
            <v>145</v>
          </cell>
          <cell r="D10">
            <v>145</v>
          </cell>
          <cell r="F10">
            <v>170</v>
          </cell>
          <cell r="G10">
            <v>170</v>
          </cell>
          <cell r="H10">
            <v>170</v>
          </cell>
          <cell r="K10">
            <v>195</v>
          </cell>
          <cell r="L10">
            <v>195</v>
          </cell>
          <cell r="M10">
            <v>195</v>
          </cell>
          <cell r="O10">
            <v>220</v>
          </cell>
          <cell r="P10">
            <v>220</v>
          </cell>
          <cell r="Q10">
            <v>220</v>
          </cell>
        </row>
        <row r="12">
          <cell r="B12">
            <v>1200</v>
          </cell>
          <cell r="C12">
            <v>1200</v>
          </cell>
          <cell r="D12">
            <v>1200</v>
          </cell>
          <cell r="F12">
            <v>1250</v>
          </cell>
          <cell r="G12">
            <v>1250</v>
          </cell>
          <cell r="H12">
            <v>1250</v>
          </cell>
          <cell r="K12">
            <v>1275</v>
          </cell>
          <cell r="L12">
            <v>1275</v>
          </cell>
          <cell r="M12">
            <v>1275</v>
          </cell>
          <cell r="O12">
            <v>1300</v>
          </cell>
          <cell r="P12">
            <v>1300</v>
          </cell>
          <cell r="Q12">
            <v>1300</v>
          </cell>
        </row>
        <row r="13">
          <cell r="B13">
            <v>835</v>
          </cell>
          <cell r="C13">
            <v>835</v>
          </cell>
          <cell r="D13">
            <v>835</v>
          </cell>
          <cell r="F13">
            <v>885</v>
          </cell>
          <cell r="G13">
            <v>885</v>
          </cell>
          <cell r="H13">
            <v>885</v>
          </cell>
          <cell r="K13">
            <v>935</v>
          </cell>
          <cell r="L13">
            <v>935</v>
          </cell>
          <cell r="M13">
            <v>935</v>
          </cell>
          <cell r="O13">
            <v>960</v>
          </cell>
          <cell r="P13">
            <v>960</v>
          </cell>
          <cell r="Q13">
            <v>960</v>
          </cell>
        </row>
        <row r="14">
          <cell r="B14">
            <v>700</v>
          </cell>
          <cell r="C14">
            <v>700</v>
          </cell>
          <cell r="D14">
            <v>700</v>
          </cell>
          <cell r="F14">
            <v>725</v>
          </cell>
          <cell r="G14">
            <v>725</v>
          </cell>
          <cell r="H14">
            <v>725</v>
          </cell>
          <cell r="K14">
            <v>735</v>
          </cell>
          <cell r="L14">
            <v>735</v>
          </cell>
          <cell r="M14">
            <v>735</v>
          </cell>
          <cell r="O14">
            <v>750</v>
          </cell>
          <cell r="P14">
            <v>750</v>
          </cell>
          <cell r="Q14">
            <v>750</v>
          </cell>
        </row>
        <row r="16">
          <cell r="B16">
            <v>1400</v>
          </cell>
          <cell r="C16">
            <v>1400</v>
          </cell>
          <cell r="D16">
            <v>1400</v>
          </cell>
          <cell r="F16">
            <v>1425</v>
          </cell>
          <cell r="G16">
            <v>1425</v>
          </cell>
          <cell r="H16">
            <v>1425</v>
          </cell>
          <cell r="K16">
            <v>1450</v>
          </cell>
          <cell r="L16">
            <v>1450</v>
          </cell>
          <cell r="M16">
            <v>1450</v>
          </cell>
          <cell r="O16">
            <v>1475</v>
          </cell>
          <cell r="P16">
            <v>1475</v>
          </cell>
          <cell r="Q16">
            <v>1475</v>
          </cell>
        </row>
        <row r="17">
          <cell r="B17">
            <v>2335</v>
          </cell>
          <cell r="C17">
            <v>2335</v>
          </cell>
          <cell r="D17">
            <v>2335</v>
          </cell>
          <cell r="F17">
            <v>2385</v>
          </cell>
          <cell r="G17">
            <v>2385</v>
          </cell>
          <cell r="H17">
            <v>2385</v>
          </cell>
          <cell r="K17">
            <v>2435</v>
          </cell>
          <cell r="L17">
            <v>2435</v>
          </cell>
          <cell r="M17">
            <v>2435</v>
          </cell>
          <cell r="O17">
            <v>2460</v>
          </cell>
          <cell r="P17">
            <v>2460</v>
          </cell>
          <cell r="Q17">
            <v>2460</v>
          </cell>
        </row>
        <row r="18">
          <cell r="B18">
            <v>1150</v>
          </cell>
          <cell r="C18">
            <v>1150</v>
          </cell>
          <cell r="D18">
            <v>1150</v>
          </cell>
          <cell r="F18">
            <v>1200</v>
          </cell>
          <cell r="G18">
            <v>1200</v>
          </cell>
          <cell r="H18">
            <v>1200</v>
          </cell>
          <cell r="K18">
            <v>1225</v>
          </cell>
          <cell r="L18">
            <v>1225</v>
          </cell>
          <cell r="M18">
            <v>1225</v>
          </cell>
          <cell r="O18">
            <v>1250</v>
          </cell>
          <cell r="P18">
            <v>1250</v>
          </cell>
          <cell r="Q18">
            <v>1250</v>
          </cell>
        </row>
        <row r="19">
          <cell r="B19">
            <v>1200</v>
          </cell>
          <cell r="C19">
            <v>1200</v>
          </cell>
          <cell r="D19">
            <v>1200</v>
          </cell>
          <cell r="F19">
            <v>1225</v>
          </cell>
          <cell r="G19">
            <v>1225</v>
          </cell>
          <cell r="H19">
            <v>1225</v>
          </cell>
          <cell r="K19">
            <v>1250</v>
          </cell>
          <cell r="L19">
            <v>1250</v>
          </cell>
          <cell r="M19">
            <v>1250</v>
          </cell>
          <cell r="O19">
            <v>1275</v>
          </cell>
          <cell r="P19">
            <v>1275</v>
          </cell>
          <cell r="Q19">
            <v>1275</v>
          </cell>
        </row>
        <row r="20">
          <cell r="B20">
            <v>935</v>
          </cell>
          <cell r="C20">
            <v>935</v>
          </cell>
          <cell r="D20">
            <v>935</v>
          </cell>
          <cell r="F20">
            <v>960</v>
          </cell>
          <cell r="G20">
            <v>960</v>
          </cell>
          <cell r="H20">
            <v>960</v>
          </cell>
          <cell r="K20">
            <v>965</v>
          </cell>
          <cell r="L20">
            <v>965</v>
          </cell>
          <cell r="M20">
            <v>965</v>
          </cell>
          <cell r="O20">
            <v>985</v>
          </cell>
          <cell r="P20">
            <v>985</v>
          </cell>
          <cell r="Q20">
            <v>985</v>
          </cell>
        </row>
        <row r="22">
          <cell r="B22">
            <v>6500</v>
          </cell>
          <cell r="C22">
            <v>6500</v>
          </cell>
          <cell r="D22">
            <v>6500</v>
          </cell>
          <cell r="F22">
            <v>6750</v>
          </cell>
          <cell r="G22">
            <v>6750</v>
          </cell>
          <cell r="H22">
            <v>6750</v>
          </cell>
          <cell r="K22">
            <v>7000</v>
          </cell>
          <cell r="L22">
            <v>7000</v>
          </cell>
          <cell r="M22">
            <v>7000</v>
          </cell>
          <cell r="O22">
            <v>7250</v>
          </cell>
          <cell r="P22">
            <v>7250</v>
          </cell>
          <cell r="Q22">
            <v>7250</v>
          </cell>
        </row>
        <row r="23">
          <cell r="B23">
            <v>3800</v>
          </cell>
          <cell r="C23">
            <v>3800</v>
          </cell>
          <cell r="D23">
            <v>3800</v>
          </cell>
          <cell r="F23">
            <v>4050</v>
          </cell>
          <cell r="G23">
            <v>4050</v>
          </cell>
          <cell r="H23">
            <v>4050</v>
          </cell>
          <cell r="K23">
            <v>4300</v>
          </cell>
          <cell r="L23">
            <v>4300</v>
          </cell>
          <cell r="M23">
            <v>4300</v>
          </cell>
          <cell r="O23">
            <v>4550</v>
          </cell>
          <cell r="P23">
            <v>4550</v>
          </cell>
          <cell r="Q23">
            <v>4550</v>
          </cell>
        </row>
        <row r="24">
          <cell r="B24">
            <v>3200</v>
          </cell>
          <cell r="C24">
            <v>3200</v>
          </cell>
          <cell r="D24">
            <v>3200</v>
          </cell>
          <cell r="F24">
            <v>3450</v>
          </cell>
          <cell r="G24">
            <v>3450</v>
          </cell>
          <cell r="H24">
            <v>3450</v>
          </cell>
          <cell r="K24">
            <v>3700</v>
          </cell>
          <cell r="L24">
            <v>3700</v>
          </cell>
          <cell r="M24">
            <v>3700</v>
          </cell>
          <cell r="O24">
            <v>3950</v>
          </cell>
          <cell r="P24">
            <v>3950</v>
          </cell>
          <cell r="Q24">
            <v>3950</v>
          </cell>
        </row>
        <row r="25">
          <cell r="B25">
            <v>2250</v>
          </cell>
          <cell r="C25">
            <v>2250</v>
          </cell>
          <cell r="D25">
            <v>2250</v>
          </cell>
          <cell r="F25">
            <v>2400</v>
          </cell>
          <cell r="G25">
            <v>2400</v>
          </cell>
          <cell r="H25">
            <v>2400</v>
          </cell>
          <cell r="K25">
            <v>2500</v>
          </cell>
          <cell r="L25">
            <v>2500</v>
          </cell>
          <cell r="M25">
            <v>2500</v>
          </cell>
          <cell r="O25">
            <v>2750</v>
          </cell>
          <cell r="P25">
            <v>2750</v>
          </cell>
          <cell r="Q25">
            <v>2750</v>
          </cell>
        </row>
        <row r="27">
          <cell r="B27">
            <v>1600</v>
          </cell>
          <cell r="C27">
            <v>1600</v>
          </cell>
          <cell r="D27">
            <v>1600</v>
          </cell>
          <cell r="F27">
            <v>2100</v>
          </cell>
          <cell r="G27">
            <v>2100</v>
          </cell>
          <cell r="H27">
            <v>2100</v>
          </cell>
          <cell r="K27">
            <v>2600</v>
          </cell>
          <cell r="L27">
            <v>2600</v>
          </cell>
          <cell r="M27">
            <v>2600</v>
          </cell>
          <cell r="O27">
            <v>3100</v>
          </cell>
          <cell r="P27">
            <v>3100</v>
          </cell>
          <cell r="Q27">
            <v>3100</v>
          </cell>
        </row>
        <row r="29">
          <cell r="B29">
            <v>6100</v>
          </cell>
          <cell r="C29">
            <v>6100</v>
          </cell>
          <cell r="D29">
            <v>6850</v>
          </cell>
          <cell r="F29">
            <v>4750</v>
          </cell>
          <cell r="G29">
            <v>4550</v>
          </cell>
          <cell r="H29">
            <v>4400</v>
          </cell>
          <cell r="K29">
            <v>4300</v>
          </cell>
          <cell r="L29">
            <v>4450</v>
          </cell>
          <cell r="M29">
            <v>4600</v>
          </cell>
          <cell r="O29">
            <v>5100</v>
          </cell>
          <cell r="P29">
            <v>5350</v>
          </cell>
          <cell r="Q29">
            <v>5750</v>
          </cell>
        </row>
      </sheetData>
      <sheetData sheetId="2">
        <row r="5">
          <cell r="B5">
            <v>700</v>
          </cell>
          <cell r="C5">
            <v>700</v>
          </cell>
          <cell r="D5">
            <v>700</v>
          </cell>
          <cell r="F5">
            <v>850</v>
          </cell>
          <cell r="G5">
            <v>850</v>
          </cell>
          <cell r="H5">
            <v>850</v>
          </cell>
          <cell r="K5">
            <v>1400</v>
          </cell>
          <cell r="L5">
            <v>900</v>
          </cell>
          <cell r="M5">
            <v>1100</v>
          </cell>
          <cell r="O5">
            <v>950</v>
          </cell>
          <cell r="P5">
            <v>950</v>
          </cell>
          <cell r="Q5">
            <v>950</v>
          </cell>
        </row>
        <row r="6">
          <cell r="B6">
            <v>430</v>
          </cell>
          <cell r="C6">
            <v>430</v>
          </cell>
          <cell r="D6">
            <v>430</v>
          </cell>
          <cell r="F6">
            <v>505</v>
          </cell>
          <cell r="G6">
            <v>505</v>
          </cell>
          <cell r="H6">
            <v>505</v>
          </cell>
          <cell r="K6">
            <v>1330</v>
          </cell>
          <cell r="L6">
            <v>530</v>
          </cell>
          <cell r="M6">
            <v>700</v>
          </cell>
          <cell r="O6">
            <v>555</v>
          </cell>
          <cell r="P6">
            <v>555</v>
          </cell>
          <cell r="Q6">
            <v>555</v>
          </cell>
        </row>
        <row r="7">
          <cell r="B7">
            <v>375</v>
          </cell>
          <cell r="C7">
            <v>375</v>
          </cell>
          <cell r="D7">
            <v>375</v>
          </cell>
          <cell r="F7">
            <v>500</v>
          </cell>
          <cell r="G7">
            <v>500</v>
          </cell>
          <cell r="H7">
            <v>500</v>
          </cell>
          <cell r="K7">
            <v>825</v>
          </cell>
          <cell r="L7">
            <v>525</v>
          </cell>
          <cell r="M7">
            <v>525</v>
          </cell>
          <cell r="O7">
            <v>550</v>
          </cell>
          <cell r="P7">
            <v>550</v>
          </cell>
          <cell r="Q7">
            <v>550</v>
          </cell>
        </row>
        <row r="8">
          <cell r="B8">
            <v>800</v>
          </cell>
          <cell r="C8">
            <v>800</v>
          </cell>
          <cell r="D8">
            <v>800</v>
          </cell>
          <cell r="F8">
            <v>925</v>
          </cell>
          <cell r="G8">
            <v>925</v>
          </cell>
          <cell r="H8">
            <v>925</v>
          </cell>
          <cell r="K8">
            <v>950</v>
          </cell>
          <cell r="L8">
            <v>950</v>
          </cell>
          <cell r="M8">
            <v>950</v>
          </cell>
          <cell r="O8">
            <v>975</v>
          </cell>
          <cell r="P8">
            <v>975</v>
          </cell>
          <cell r="Q8">
            <v>975</v>
          </cell>
        </row>
        <row r="9">
          <cell r="B9">
            <v>335</v>
          </cell>
          <cell r="C9">
            <v>335</v>
          </cell>
          <cell r="D9">
            <v>335</v>
          </cell>
          <cell r="F9">
            <v>410</v>
          </cell>
          <cell r="G9">
            <v>410</v>
          </cell>
          <cell r="H9">
            <v>410</v>
          </cell>
          <cell r="K9">
            <v>435</v>
          </cell>
          <cell r="L9">
            <v>435</v>
          </cell>
          <cell r="M9">
            <v>435</v>
          </cell>
          <cell r="O9">
            <v>460</v>
          </cell>
          <cell r="P9">
            <v>460</v>
          </cell>
          <cell r="Q9">
            <v>460</v>
          </cell>
        </row>
        <row r="10">
          <cell r="B10">
            <v>120</v>
          </cell>
          <cell r="C10">
            <v>120</v>
          </cell>
          <cell r="D10">
            <v>120</v>
          </cell>
          <cell r="F10">
            <v>170</v>
          </cell>
          <cell r="G10">
            <v>170</v>
          </cell>
          <cell r="H10">
            <v>170</v>
          </cell>
          <cell r="K10">
            <v>195</v>
          </cell>
          <cell r="L10">
            <v>195</v>
          </cell>
          <cell r="M10">
            <v>195</v>
          </cell>
          <cell r="O10">
            <v>220</v>
          </cell>
          <cell r="P10">
            <v>220</v>
          </cell>
          <cell r="Q10">
            <v>220</v>
          </cell>
        </row>
        <row r="12">
          <cell r="B12">
            <v>800</v>
          </cell>
          <cell r="C12">
            <v>800</v>
          </cell>
          <cell r="D12">
            <v>800</v>
          </cell>
          <cell r="F12">
            <v>1050</v>
          </cell>
          <cell r="G12">
            <v>1050</v>
          </cell>
          <cell r="H12">
            <v>1050</v>
          </cell>
          <cell r="K12">
            <v>1325</v>
          </cell>
          <cell r="L12">
            <v>1075</v>
          </cell>
          <cell r="M12">
            <v>1275</v>
          </cell>
          <cell r="O12">
            <v>1100</v>
          </cell>
          <cell r="P12">
            <v>1100</v>
          </cell>
          <cell r="Q12">
            <v>1100</v>
          </cell>
        </row>
        <row r="13">
          <cell r="B13">
            <v>565</v>
          </cell>
          <cell r="C13">
            <v>565</v>
          </cell>
          <cell r="D13">
            <v>565</v>
          </cell>
          <cell r="F13">
            <v>865</v>
          </cell>
          <cell r="G13">
            <v>865</v>
          </cell>
          <cell r="H13">
            <v>865</v>
          </cell>
          <cell r="K13">
            <v>1040</v>
          </cell>
          <cell r="L13">
            <v>915</v>
          </cell>
          <cell r="M13">
            <v>1025</v>
          </cell>
          <cell r="O13">
            <v>940</v>
          </cell>
          <cell r="P13">
            <v>940</v>
          </cell>
          <cell r="Q13">
            <v>940</v>
          </cell>
        </row>
        <row r="14">
          <cell r="B14">
            <v>450</v>
          </cell>
          <cell r="C14">
            <v>450</v>
          </cell>
          <cell r="D14">
            <v>450</v>
          </cell>
          <cell r="F14">
            <v>675</v>
          </cell>
          <cell r="G14">
            <v>675</v>
          </cell>
          <cell r="H14">
            <v>675</v>
          </cell>
          <cell r="K14">
            <v>835</v>
          </cell>
          <cell r="L14">
            <v>685</v>
          </cell>
          <cell r="M14">
            <v>760</v>
          </cell>
          <cell r="O14">
            <v>700</v>
          </cell>
          <cell r="P14">
            <v>700</v>
          </cell>
          <cell r="Q14">
            <v>700</v>
          </cell>
        </row>
        <row r="16">
          <cell r="B16">
            <v>800</v>
          </cell>
          <cell r="C16">
            <v>800</v>
          </cell>
          <cell r="D16">
            <v>800</v>
          </cell>
          <cell r="F16">
            <v>800</v>
          </cell>
          <cell r="G16">
            <v>800</v>
          </cell>
          <cell r="H16">
            <v>800</v>
          </cell>
          <cell r="K16">
            <v>1000</v>
          </cell>
          <cell r="L16">
            <v>800</v>
          </cell>
          <cell r="M16">
            <v>1000</v>
          </cell>
          <cell r="O16">
            <v>800</v>
          </cell>
          <cell r="P16">
            <v>800</v>
          </cell>
          <cell r="Q16">
            <v>800</v>
          </cell>
        </row>
        <row r="17">
          <cell r="B17">
            <v>900</v>
          </cell>
          <cell r="C17">
            <v>900</v>
          </cell>
          <cell r="D17">
            <v>900</v>
          </cell>
          <cell r="F17">
            <v>900</v>
          </cell>
          <cell r="G17">
            <v>900</v>
          </cell>
          <cell r="H17">
            <v>900</v>
          </cell>
          <cell r="K17">
            <v>1050</v>
          </cell>
          <cell r="L17">
            <v>900</v>
          </cell>
          <cell r="M17">
            <v>1200</v>
          </cell>
          <cell r="O17">
            <v>900</v>
          </cell>
          <cell r="P17">
            <v>900</v>
          </cell>
          <cell r="Q17">
            <v>900</v>
          </cell>
        </row>
        <row r="18">
          <cell r="B18">
            <v>475</v>
          </cell>
          <cell r="C18">
            <v>475</v>
          </cell>
          <cell r="D18">
            <v>475</v>
          </cell>
          <cell r="F18">
            <v>475</v>
          </cell>
          <cell r="G18">
            <v>475</v>
          </cell>
          <cell r="H18">
            <v>475</v>
          </cell>
          <cell r="K18">
            <v>575</v>
          </cell>
          <cell r="L18">
            <v>475</v>
          </cell>
          <cell r="M18">
            <v>600</v>
          </cell>
          <cell r="O18">
            <v>475</v>
          </cell>
          <cell r="P18">
            <v>475</v>
          </cell>
          <cell r="Q18">
            <v>475</v>
          </cell>
        </row>
        <row r="19">
          <cell r="B19">
            <v>400</v>
          </cell>
          <cell r="C19">
            <v>400</v>
          </cell>
          <cell r="D19">
            <v>400</v>
          </cell>
          <cell r="F19">
            <v>400</v>
          </cell>
          <cell r="G19">
            <v>400</v>
          </cell>
          <cell r="H19">
            <v>400</v>
          </cell>
          <cell r="K19">
            <v>500</v>
          </cell>
          <cell r="L19">
            <v>400</v>
          </cell>
          <cell r="M19">
            <v>650</v>
          </cell>
          <cell r="O19">
            <v>400</v>
          </cell>
          <cell r="P19">
            <v>400</v>
          </cell>
          <cell r="Q19">
            <v>400</v>
          </cell>
        </row>
        <row r="20">
          <cell r="B20">
            <v>450</v>
          </cell>
          <cell r="C20">
            <v>450</v>
          </cell>
          <cell r="D20">
            <v>450</v>
          </cell>
          <cell r="F20">
            <v>450</v>
          </cell>
          <cell r="G20">
            <v>450</v>
          </cell>
          <cell r="H20">
            <v>450</v>
          </cell>
          <cell r="K20">
            <v>500</v>
          </cell>
          <cell r="L20">
            <v>450</v>
          </cell>
          <cell r="M20">
            <v>500</v>
          </cell>
          <cell r="O20">
            <v>450</v>
          </cell>
          <cell r="P20">
            <v>450</v>
          </cell>
          <cell r="Q20">
            <v>450</v>
          </cell>
        </row>
        <row r="22">
          <cell r="B22">
            <v>4750</v>
          </cell>
          <cell r="C22">
            <v>4750</v>
          </cell>
          <cell r="D22">
            <v>4750</v>
          </cell>
          <cell r="F22">
            <v>6250</v>
          </cell>
          <cell r="G22">
            <v>6250</v>
          </cell>
          <cell r="H22">
            <v>6250</v>
          </cell>
          <cell r="K22">
            <v>6500</v>
          </cell>
          <cell r="L22">
            <v>6500</v>
          </cell>
          <cell r="M22">
            <v>8500</v>
          </cell>
          <cell r="O22">
            <v>6750</v>
          </cell>
          <cell r="P22">
            <v>6750</v>
          </cell>
          <cell r="Q22">
            <v>6750</v>
          </cell>
        </row>
        <row r="23">
          <cell r="B23">
            <v>2850</v>
          </cell>
          <cell r="C23">
            <v>2850</v>
          </cell>
          <cell r="D23">
            <v>2850</v>
          </cell>
          <cell r="F23">
            <v>3400</v>
          </cell>
          <cell r="G23">
            <v>3400</v>
          </cell>
          <cell r="H23">
            <v>3400</v>
          </cell>
          <cell r="K23">
            <v>3650</v>
          </cell>
          <cell r="L23">
            <v>3650</v>
          </cell>
          <cell r="M23">
            <v>4450</v>
          </cell>
          <cell r="O23">
            <v>3900</v>
          </cell>
          <cell r="P23">
            <v>3900</v>
          </cell>
          <cell r="Q23">
            <v>3900</v>
          </cell>
        </row>
        <row r="24">
          <cell r="B24">
            <v>2150</v>
          </cell>
          <cell r="C24">
            <v>2150</v>
          </cell>
          <cell r="D24">
            <v>2150</v>
          </cell>
          <cell r="F24">
            <v>3400</v>
          </cell>
          <cell r="G24">
            <v>3400</v>
          </cell>
          <cell r="H24">
            <v>3400</v>
          </cell>
          <cell r="K24">
            <v>3650</v>
          </cell>
          <cell r="L24">
            <v>3650</v>
          </cell>
          <cell r="M24">
            <v>3900</v>
          </cell>
          <cell r="O24">
            <v>3900</v>
          </cell>
          <cell r="P24">
            <v>3900</v>
          </cell>
          <cell r="Q24">
            <v>3900</v>
          </cell>
        </row>
        <row r="25">
          <cell r="B25">
            <v>1350</v>
          </cell>
          <cell r="C25">
            <v>1350</v>
          </cell>
          <cell r="D25">
            <v>1350</v>
          </cell>
          <cell r="F25">
            <v>2150</v>
          </cell>
          <cell r="G25">
            <v>2150</v>
          </cell>
          <cell r="H25">
            <v>2150</v>
          </cell>
          <cell r="K25">
            <v>2250</v>
          </cell>
          <cell r="L25">
            <v>2250</v>
          </cell>
          <cell r="M25">
            <v>2300</v>
          </cell>
          <cell r="O25">
            <v>2500</v>
          </cell>
          <cell r="P25">
            <v>2500</v>
          </cell>
          <cell r="Q25">
            <v>2500</v>
          </cell>
        </row>
        <row r="27">
          <cell r="B27">
            <v>1500</v>
          </cell>
          <cell r="C27">
            <v>1500</v>
          </cell>
          <cell r="D27">
            <v>1500</v>
          </cell>
          <cell r="F27">
            <v>1700</v>
          </cell>
          <cell r="G27">
            <v>1700</v>
          </cell>
          <cell r="H27">
            <v>1700</v>
          </cell>
          <cell r="K27">
            <v>2500</v>
          </cell>
          <cell r="L27">
            <v>1700</v>
          </cell>
          <cell r="M27">
            <v>2500</v>
          </cell>
          <cell r="O27">
            <v>1500</v>
          </cell>
          <cell r="P27">
            <v>1500</v>
          </cell>
          <cell r="Q27">
            <v>1500</v>
          </cell>
        </row>
        <row r="29">
          <cell r="B29">
            <v>1400</v>
          </cell>
          <cell r="C29">
            <v>1400</v>
          </cell>
          <cell r="D29">
            <v>1400</v>
          </cell>
          <cell r="F29">
            <v>1400</v>
          </cell>
          <cell r="G29">
            <v>1400</v>
          </cell>
          <cell r="H29">
            <v>1400</v>
          </cell>
          <cell r="K29">
            <v>3350</v>
          </cell>
          <cell r="L29">
            <v>1400</v>
          </cell>
          <cell r="M29">
            <v>1800</v>
          </cell>
          <cell r="O29">
            <v>1100</v>
          </cell>
          <cell r="P29">
            <v>1200</v>
          </cell>
          <cell r="Q29">
            <v>1300</v>
          </cell>
        </row>
      </sheetData>
      <sheetData sheetId="3">
        <row r="5">
          <cell r="B5">
            <v>1050</v>
          </cell>
          <cell r="C5">
            <v>1050</v>
          </cell>
          <cell r="D5">
            <v>1050</v>
          </cell>
          <cell r="F5">
            <v>1050</v>
          </cell>
          <cell r="G5">
            <v>1050</v>
          </cell>
          <cell r="H5">
            <v>1050</v>
          </cell>
          <cell r="K5">
            <v>1050</v>
          </cell>
          <cell r="L5">
            <v>1050</v>
          </cell>
          <cell r="M5">
            <v>1050</v>
          </cell>
          <cell r="O5">
            <v>1050</v>
          </cell>
          <cell r="P5">
            <v>1050</v>
          </cell>
          <cell r="Q5">
            <v>1050</v>
          </cell>
        </row>
        <row r="6">
          <cell r="B6">
            <v>600</v>
          </cell>
          <cell r="C6">
            <v>600</v>
          </cell>
          <cell r="D6">
            <v>600</v>
          </cell>
          <cell r="F6">
            <v>600</v>
          </cell>
          <cell r="G6">
            <v>600</v>
          </cell>
          <cell r="H6">
            <v>600</v>
          </cell>
          <cell r="K6">
            <v>600</v>
          </cell>
          <cell r="L6">
            <v>600</v>
          </cell>
          <cell r="M6">
            <v>600</v>
          </cell>
          <cell r="O6">
            <v>600</v>
          </cell>
          <cell r="P6">
            <v>600</v>
          </cell>
          <cell r="Q6">
            <v>600</v>
          </cell>
        </row>
        <row r="7">
          <cell r="B7">
            <v>375</v>
          </cell>
          <cell r="C7">
            <v>375</v>
          </cell>
          <cell r="D7">
            <v>375</v>
          </cell>
          <cell r="F7">
            <v>375</v>
          </cell>
          <cell r="G7">
            <v>375</v>
          </cell>
          <cell r="H7">
            <v>375</v>
          </cell>
          <cell r="K7">
            <v>375</v>
          </cell>
          <cell r="L7">
            <v>375</v>
          </cell>
          <cell r="M7">
            <v>375</v>
          </cell>
          <cell r="O7">
            <v>375</v>
          </cell>
          <cell r="P7">
            <v>375</v>
          </cell>
          <cell r="Q7">
            <v>375</v>
          </cell>
        </row>
        <row r="8">
          <cell r="B8">
            <v>900</v>
          </cell>
          <cell r="C8">
            <v>900</v>
          </cell>
          <cell r="D8">
            <v>900</v>
          </cell>
          <cell r="F8">
            <v>900</v>
          </cell>
          <cell r="G8">
            <v>900</v>
          </cell>
          <cell r="H8">
            <v>900</v>
          </cell>
          <cell r="K8">
            <v>900</v>
          </cell>
          <cell r="L8">
            <v>900</v>
          </cell>
          <cell r="M8">
            <v>900</v>
          </cell>
          <cell r="O8">
            <v>900</v>
          </cell>
          <cell r="P8">
            <v>900</v>
          </cell>
          <cell r="Q8">
            <v>900</v>
          </cell>
        </row>
        <row r="9">
          <cell r="B9">
            <v>400</v>
          </cell>
          <cell r="C9">
            <v>400</v>
          </cell>
          <cell r="D9">
            <v>400</v>
          </cell>
          <cell r="F9">
            <v>400</v>
          </cell>
          <cell r="G9">
            <v>400</v>
          </cell>
          <cell r="H9">
            <v>400</v>
          </cell>
          <cell r="K9">
            <v>400</v>
          </cell>
          <cell r="L9">
            <v>400</v>
          </cell>
          <cell r="M9">
            <v>400</v>
          </cell>
          <cell r="O9">
            <v>400</v>
          </cell>
          <cell r="P9">
            <v>400</v>
          </cell>
          <cell r="Q9">
            <v>400</v>
          </cell>
        </row>
        <row r="10">
          <cell r="B10">
            <v>225</v>
          </cell>
          <cell r="C10">
            <v>225</v>
          </cell>
          <cell r="D10">
            <v>225</v>
          </cell>
          <cell r="F10">
            <v>225</v>
          </cell>
          <cell r="G10">
            <v>225</v>
          </cell>
          <cell r="H10">
            <v>225</v>
          </cell>
          <cell r="K10">
            <v>225</v>
          </cell>
          <cell r="L10">
            <v>225</v>
          </cell>
          <cell r="M10">
            <v>225</v>
          </cell>
          <cell r="O10">
            <v>225</v>
          </cell>
          <cell r="P10">
            <v>225</v>
          </cell>
          <cell r="Q10">
            <v>225</v>
          </cell>
        </row>
        <row r="12">
          <cell r="B12">
            <v>1400</v>
          </cell>
          <cell r="C12">
            <v>1400</v>
          </cell>
          <cell r="D12">
            <v>1400</v>
          </cell>
          <cell r="F12">
            <v>1400</v>
          </cell>
          <cell r="G12">
            <v>1400</v>
          </cell>
          <cell r="H12">
            <v>1400</v>
          </cell>
          <cell r="K12">
            <v>1400</v>
          </cell>
          <cell r="L12">
            <v>1400</v>
          </cell>
          <cell r="M12">
            <v>1400</v>
          </cell>
          <cell r="O12">
            <v>1400</v>
          </cell>
          <cell r="P12">
            <v>1400</v>
          </cell>
          <cell r="Q12">
            <v>1400</v>
          </cell>
        </row>
        <row r="13">
          <cell r="B13">
            <v>1000</v>
          </cell>
          <cell r="C13">
            <v>1000</v>
          </cell>
          <cell r="D13">
            <v>1000</v>
          </cell>
          <cell r="F13">
            <v>1000</v>
          </cell>
          <cell r="G13">
            <v>1000</v>
          </cell>
          <cell r="H13">
            <v>1000</v>
          </cell>
          <cell r="K13">
            <v>1000</v>
          </cell>
          <cell r="L13">
            <v>1000</v>
          </cell>
          <cell r="M13">
            <v>1000</v>
          </cell>
          <cell r="O13">
            <v>1000</v>
          </cell>
          <cell r="P13">
            <v>1000</v>
          </cell>
          <cell r="Q13">
            <v>1000</v>
          </cell>
        </row>
        <row r="14">
          <cell r="B14">
            <v>725</v>
          </cell>
          <cell r="C14">
            <v>725</v>
          </cell>
          <cell r="D14">
            <v>725</v>
          </cell>
          <cell r="F14">
            <v>725</v>
          </cell>
          <cell r="G14">
            <v>725</v>
          </cell>
          <cell r="H14">
            <v>725</v>
          </cell>
          <cell r="K14">
            <v>725</v>
          </cell>
          <cell r="L14">
            <v>725</v>
          </cell>
          <cell r="M14">
            <v>725</v>
          </cell>
          <cell r="O14">
            <v>725</v>
          </cell>
          <cell r="P14">
            <v>725</v>
          </cell>
          <cell r="Q14">
            <v>725</v>
          </cell>
        </row>
        <row r="16">
          <cell r="B16">
            <v>1700</v>
          </cell>
          <cell r="C16">
            <v>1700</v>
          </cell>
          <cell r="D16">
            <v>1700</v>
          </cell>
          <cell r="F16">
            <v>1700</v>
          </cell>
          <cell r="G16">
            <v>1700</v>
          </cell>
          <cell r="H16">
            <v>1700</v>
          </cell>
          <cell r="K16">
            <v>1700</v>
          </cell>
          <cell r="L16">
            <v>1700</v>
          </cell>
          <cell r="M16">
            <v>1700</v>
          </cell>
          <cell r="O16">
            <v>1700</v>
          </cell>
          <cell r="P16">
            <v>1700</v>
          </cell>
          <cell r="Q16">
            <v>1700</v>
          </cell>
        </row>
        <row r="17">
          <cell r="B17">
            <v>2450</v>
          </cell>
          <cell r="C17">
            <v>2450</v>
          </cell>
          <cell r="D17">
            <v>2450</v>
          </cell>
          <cell r="F17">
            <v>2450</v>
          </cell>
          <cell r="G17">
            <v>2450</v>
          </cell>
          <cell r="H17">
            <v>2450</v>
          </cell>
          <cell r="K17">
            <v>2450</v>
          </cell>
          <cell r="L17">
            <v>2450</v>
          </cell>
          <cell r="M17">
            <v>2450</v>
          </cell>
          <cell r="O17">
            <v>2450</v>
          </cell>
          <cell r="P17">
            <v>2450</v>
          </cell>
          <cell r="Q17">
            <v>2450</v>
          </cell>
        </row>
        <row r="18">
          <cell r="B18">
            <v>1150</v>
          </cell>
          <cell r="C18">
            <v>1150</v>
          </cell>
          <cell r="D18">
            <v>1150</v>
          </cell>
          <cell r="F18">
            <v>1150</v>
          </cell>
          <cell r="G18">
            <v>1150</v>
          </cell>
          <cell r="H18">
            <v>1150</v>
          </cell>
          <cell r="K18">
            <v>1150</v>
          </cell>
          <cell r="L18">
            <v>1150</v>
          </cell>
          <cell r="M18">
            <v>1150</v>
          </cell>
          <cell r="O18">
            <v>1150</v>
          </cell>
          <cell r="P18">
            <v>1150</v>
          </cell>
          <cell r="Q18">
            <v>1150</v>
          </cell>
        </row>
        <row r="19">
          <cell r="B19">
            <v>1050</v>
          </cell>
          <cell r="C19">
            <v>1050</v>
          </cell>
          <cell r="D19">
            <v>1050</v>
          </cell>
          <cell r="F19">
            <v>1050</v>
          </cell>
          <cell r="G19">
            <v>1050</v>
          </cell>
          <cell r="H19">
            <v>1050</v>
          </cell>
          <cell r="K19">
            <v>1050</v>
          </cell>
          <cell r="L19">
            <v>1050</v>
          </cell>
          <cell r="M19">
            <v>1050</v>
          </cell>
          <cell r="O19">
            <v>1050</v>
          </cell>
          <cell r="P19">
            <v>1050</v>
          </cell>
          <cell r="Q19">
            <v>1050</v>
          </cell>
        </row>
        <row r="20">
          <cell r="B20">
            <v>700</v>
          </cell>
          <cell r="C20">
            <v>700</v>
          </cell>
          <cell r="D20">
            <v>700</v>
          </cell>
          <cell r="F20">
            <v>700</v>
          </cell>
          <cell r="G20">
            <v>700</v>
          </cell>
          <cell r="H20">
            <v>700</v>
          </cell>
          <cell r="K20">
            <v>700</v>
          </cell>
          <cell r="L20">
            <v>700</v>
          </cell>
          <cell r="M20">
            <v>700</v>
          </cell>
          <cell r="O20">
            <v>700</v>
          </cell>
          <cell r="P20">
            <v>700</v>
          </cell>
          <cell r="Q20">
            <v>700</v>
          </cell>
        </row>
        <row r="22">
          <cell r="B22">
            <v>6000</v>
          </cell>
          <cell r="C22">
            <v>6000</v>
          </cell>
          <cell r="D22">
            <v>6000</v>
          </cell>
          <cell r="F22">
            <v>6000</v>
          </cell>
          <cell r="G22">
            <v>6000</v>
          </cell>
          <cell r="H22">
            <v>6000</v>
          </cell>
          <cell r="K22">
            <v>6000</v>
          </cell>
          <cell r="L22">
            <v>6000</v>
          </cell>
          <cell r="M22">
            <v>6000</v>
          </cell>
          <cell r="O22">
            <v>6000</v>
          </cell>
          <cell r="P22">
            <v>6000</v>
          </cell>
          <cell r="Q22">
            <v>6000</v>
          </cell>
        </row>
        <row r="23">
          <cell r="B23">
            <v>3150</v>
          </cell>
          <cell r="C23">
            <v>3150</v>
          </cell>
          <cell r="D23">
            <v>3150</v>
          </cell>
          <cell r="F23">
            <v>3150</v>
          </cell>
          <cell r="G23">
            <v>3150</v>
          </cell>
          <cell r="H23">
            <v>3150</v>
          </cell>
          <cell r="K23">
            <v>3150</v>
          </cell>
          <cell r="L23">
            <v>3150</v>
          </cell>
          <cell r="M23">
            <v>3150</v>
          </cell>
          <cell r="O23">
            <v>3150</v>
          </cell>
          <cell r="P23">
            <v>3150</v>
          </cell>
          <cell r="Q23">
            <v>3150</v>
          </cell>
        </row>
        <row r="24">
          <cell r="B24">
            <v>3350</v>
          </cell>
          <cell r="C24">
            <v>3350</v>
          </cell>
          <cell r="D24">
            <v>3350</v>
          </cell>
          <cell r="F24">
            <v>3350</v>
          </cell>
          <cell r="G24">
            <v>3350</v>
          </cell>
          <cell r="H24">
            <v>3350</v>
          </cell>
          <cell r="K24">
            <v>3350</v>
          </cell>
          <cell r="L24">
            <v>3350</v>
          </cell>
          <cell r="M24">
            <v>3350</v>
          </cell>
          <cell r="O24">
            <v>3350</v>
          </cell>
          <cell r="P24">
            <v>3350</v>
          </cell>
          <cell r="Q24">
            <v>3350</v>
          </cell>
        </row>
        <row r="25">
          <cell r="B25">
            <v>2250</v>
          </cell>
          <cell r="C25">
            <v>2250</v>
          </cell>
          <cell r="D25">
            <v>2250</v>
          </cell>
          <cell r="F25">
            <v>2250</v>
          </cell>
          <cell r="G25">
            <v>2250</v>
          </cell>
          <cell r="H25">
            <v>2250</v>
          </cell>
          <cell r="K25">
            <v>2250</v>
          </cell>
          <cell r="L25">
            <v>2250</v>
          </cell>
          <cell r="M25">
            <v>2250</v>
          </cell>
          <cell r="O25">
            <v>2250</v>
          </cell>
          <cell r="P25">
            <v>2250</v>
          </cell>
          <cell r="Q25">
            <v>2250</v>
          </cell>
        </row>
        <row r="27">
          <cell r="B27">
            <v>1750</v>
          </cell>
          <cell r="C27">
            <v>1750</v>
          </cell>
          <cell r="D27">
            <v>1750</v>
          </cell>
          <cell r="F27">
            <v>1750</v>
          </cell>
          <cell r="G27">
            <v>1750</v>
          </cell>
          <cell r="H27">
            <v>1750</v>
          </cell>
          <cell r="K27">
            <v>1750</v>
          </cell>
          <cell r="L27">
            <v>1750</v>
          </cell>
          <cell r="M27">
            <v>1750</v>
          </cell>
          <cell r="O27">
            <v>1750</v>
          </cell>
          <cell r="P27">
            <v>1750</v>
          </cell>
          <cell r="Q27">
            <v>1750</v>
          </cell>
        </row>
        <row r="29">
          <cell r="B29">
            <v>4750</v>
          </cell>
          <cell r="C29">
            <v>4750</v>
          </cell>
          <cell r="D29">
            <v>4500</v>
          </cell>
          <cell r="F29">
            <v>4400</v>
          </cell>
          <cell r="G29">
            <v>4400</v>
          </cell>
          <cell r="H29">
            <v>4250</v>
          </cell>
          <cell r="K29">
            <v>4200</v>
          </cell>
          <cell r="L29">
            <v>4100</v>
          </cell>
          <cell r="M29">
            <v>4000</v>
          </cell>
          <cell r="O29">
            <v>4250</v>
          </cell>
          <cell r="P29">
            <v>4250</v>
          </cell>
          <cell r="Q29">
            <v>4400</v>
          </cell>
        </row>
      </sheetData>
      <sheetData sheetId="4">
        <row r="5">
          <cell r="B5">
            <v>900</v>
          </cell>
          <cell r="C5">
            <v>900</v>
          </cell>
          <cell r="D5">
            <v>900</v>
          </cell>
          <cell r="F5">
            <v>900</v>
          </cell>
          <cell r="G5">
            <v>900</v>
          </cell>
          <cell r="H5">
            <v>900</v>
          </cell>
          <cell r="K5">
            <v>900</v>
          </cell>
          <cell r="L5">
            <v>900</v>
          </cell>
          <cell r="M5">
            <v>900</v>
          </cell>
          <cell r="O5">
            <v>900</v>
          </cell>
          <cell r="P5">
            <v>900</v>
          </cell>
          <cell r="Q5">
            <v>900</v>
          </cell>
        </row>
        <row r="6">
          <cell r="B6">
            <v>450</v>
          </cell>
          <cell r="C6">
            <v>450</v>
          </cell>
          <cell r="D6">
            <v>450</v>
          </cell>
          <cell r="F6">
            <v>450</v>
          </cell>
          <cell r="G6">
            <v>450</v>
          </cell>
          <cell r="H6">
            <v>450</v>
          </cell>
          <cell r="K6">
            <v>450</v>
          </cell>
          <cell r="L6">
            <v>450</v>
          </cell>
          <cell r="M6">
            <v>450</v>
          </cell>
          <cell r="O6">
            <v>450</v>
          </cell>
          <cell r="P6">
            <v>450</v>
          </cell>
          <cell r="Q6">
            <v>450</v>
          </cell>
        </row>
        <row r="7">
          <cell r="B7">
            <v>475</v>
          </cell>
          <cell r="C7">
            <v>475</v>
          </cell>
          <cell r="D7">
            <v>475</v>
          </cell>
          <cell r="F7">
            <v>475</v>
          </cell>
          <cell r="G7">
            <v>475</v>
          </cell>
          <cell r="H7">
            <v>475</v>
          </cell>
          <cell r="K7">
            <v>475</v>
          </cell>
          <cell r="L7">
            <v>475</v>
          </cell>
          <cell r="M7">
            <v>475</v>
          </cell>
          <cell r="O7">
            <v>475</v>
          </cell>
          <cell r="P7">
            <v>475</v>
          </cell>
          <cell r="Q7">
            <v>475</v>
          </cell>
        </row>
        <row r="8">
          <cell r="B8">
            <v>750</v>
          </cell>
          <cell r="C8">
            <v>750</v>
          </cell>
          <cell r="D8">
            <v>750</v>
          </cell>
          <cell r="F8">
            <v>750</v>
          </cell>
          <cell r="G8">
            <v>750</v>
          </cell>
          <cell r="H8">
            <v>750</v>
          </cell>
          <cell r="K8">
            <v>750</v>
          </cell>
          <cell r="L8">
            <v>750</v>
          </cell>
          <cell r="M8">
            <v>750</v>
          </cell>
          <cell r="O8">
            <v>750</v>
          </cell>
          <cell r="P8">
            <v>750</v>
          </cell>
          <cell r="Q8">
            <v>750</v>
          </cell>
        </row>
        <row r="9">
          <cell r="B9">
            <v>370</v>
          </cell>
          <cell r="C9">
            <v>385</v>
          </cell>
          <cell r="D9">
            <v>385</v>
          </cell>
          <cell r="F9">
            <v>385</v>
          </cell>
          <cell r="G9">
            <v>385</v>
          </cell>
          <cell r="H9">
            <v>385</v>
          </cell>
          <cell r="K9">
            <v>385</v>
          </cell>
          <cell r="L9">
            <v>385</v>
          </cell>
          <cell r="M9">
            <v>385</v>
          </cell>
          <cell r="O9">
            <v>385</v>
          </cell>
          <cell r="P9">
            <v>385</v>
          </cell>
          <cell r="Q9">
            <v>385</v>
          </cell>
        </row>
        <row r="10">
          <cell r="B10">
            <v>175</v>
          </cell>
          <cell r="C10">
            <v>175</v>
          </cell>
          <cell r="D10">
            <v>175</v>
          </cell>
          <cell r="F10">
            <v>175</v>
          </cell>
          <cell r="G10">
            <v>175</v>
          </cell>
          <cell r="H10">
            <v>175</v>
          </cell>
          <cell r="K10">
            <v>175</v>
          </cell>
          <cell r="L10">
            <v>175</v>
          </cell>
          <cell r="M10">
            <v>175</v>
          </cell>
          <cell r="O10">
            <v>175</v>
          </cell>
          <cell r="P10">
            <v>175</v>
          </cell>
          <cell r="Q10">
            <v>175</v>
          </cell>
        </row>
        <row r="12">
          <cell r="B12">
            <v>1250</v>
          </cell>
          <cell r="C12">
            <v>1250</v>
          </cell>
          <cell r="D12">
            <v>1250</v>
          </cell>
          <cell r="F12">
            <v>1250</v>
          </cell>
          <cell r="G12">
            <v>1250</v>
          </cell>
          <cell r="H12">
            <v>1250</v>
          </cell>
          <cell r="K12">
            <v>1250</v>
          </cell>
          <cell r="L12">
            <v>1250</v>
          </cell>
          <cell r="M12">
            <v>1250</v>
          </cell>
          <cell r="O12">
            <v>1250</v>
          </cell>
          <cell r="P12">
            <v>1250</v>
          </cell>
          <cell r="Q12">
            <v>1250</v>
          </cell>
        </row>
        <row r="13">
          <cell r="B13">
            <v>850</v>
          </cell>
          <cell r="C13">
            <v>850</v>
          </cell>
          <cell r="D13">
            <v>850</v>
          </cell>
          <cell r="F13">
            <v>850</v>
          </cell>
          <cell r="G13">
            <v>850</v>
          </cell>
          <cell r="H13">
            <v>850</v>
          </cell>
          <cell r="K13">
            <v>850</v>
          </cell>
          <cell r="L13">
            <v>850</v>
          </cell>
          <cell r="M13">
            <v>850</v>
          </cell>
          <cell r="O13">
            <v>850</v>
          </cell>
          <cell r="P13">
            <v>850</v>
          </cell>
          <cell r="Q13">
            <v>850</v>
          </cell>
        </row>
        <row r="14">
          <cell r="B14">
            <v>725</v>
          </cell>
          <cell r="C14">
            <v>725</v>
          </cell>
          <cell r="D14">
            <v>725</v>
          </cell>
          <cell r="F14">
            <v>725</v>
          </cell>
          <cell r="G14">
            <v>725</v>
          </cell>
          <cell r="H14">
            <v>725</v>
          </cell>
          <cell r="K14">
            <v>725</v>
          </cell>
          <cell r="L14">
            <v>725</v>
          </cell>
          <cell r="M14">
            <v>725</v>
          </cell>
          <cell r="O14">
            <v>725</v>
          </cell>
          <cell r="P14">
            <v>725</v>
          </cell>
          <cell r="Q14">
            <v>725</v>
          </cell>
        </row>
        <row r="16">
          <cell r="B16">
            <v>1200</v>
          </cell>
          <cell r="C16">
            <v>1200</v>
          </cell>
          <cell r="D16">
            <v>1200</v>
          </cell>
          <cell r="F16">
            <v>1200</v>
          </cell>
          <cell r="G16">
            <v>1200</v>
          </cell>
          <cell r="H16">
            <v>1200</v>
          </cell>
          <cell r="K16">
            <v>1200</v>
          </cell>
          <cell r="L16">
            <v>1200</v>
          </cell>
          <cell r="M16">
            <v>1200</v>
          </cell>
          <cell r="O16">
            <v>1200</v>
          </cell>
          <cell r="P16">
            <v>1200</v>
          </cell>
          <cell r="Q16">
            <v>1200</v>
          </cell>
        </row>
        <row r="17">
          <cell r="B17">
            <v>1300</v>
          </cell>
          <cell r="C17">
            <v>1300</v>
          </cell>
          <cell r="D17">
            <v>1300</v>
          </cell>
          <cell r="F17">
            <v>1300</v>
          </cell>
          <cell r="G17">
            <v>1300</v>
          </cell>
          <cell r="H17">
            <v>1300</v>
          </cell>
          <cell r="K17">
            <v>1300</v>
          </cell>
          <cell r="L17">
            <v>1300</v>
          </cell>
          <cell r="M17">
            <v>1300</v>
          </cell>
          <cell r="O17">
            <v>1300</v>
          </cell>
          <cell r="P17">
            <v>1300</v>
          </cell>
          <cell r="Q17">
            <v>1300</v>
          </cell>
        </row>
        <row r="18">
          <cell r="B18">
            <v>925</v>
          </cell>
          <cell r="C18">
            <v>925</v>
          </cell>
          <cell r="D18">
            <v>925</v>
          </cell>
          <cell r="F18">
            <v>925</v>
          </cell>
          <cell r="G18">
            <v>925</v>
          </cell>
          <cell r="H18">
            <v>925</v>
          </cell>
          <cell r="K18">
            <v>925</v>
          </cell>
          <cell r="L18">
            <v>925</v>
          </cell>
          <cell r="M18">
            <v>925</v>
          </cell>
          <cell r="O18">
            <v>925</v>
          </cell>
          <cell r="P18">
            <v>925</v>
          </cell>
          <cell r="Q18">
            <v>925</v>
          </cell>
        </row>
        <row r="19">
          <cell r="B19">
            <v>850</v>
          </cell>
          <cell r="C19">
            <v>850</v>
          </cell>
          <cell r="D19">
            <v>850</v>
          </cell>
          <cell r="F19">
            <v>850</v>
          </cell>
          <cell r="G19">
            <v>850</v>
          </cell>
          <cell r="H19">
            <v>850</v>
          </cell>
          <cell r="K19">
            <v>850</v>
          </cell>
          <cell r="L19">
            <v>850</v>
          </cell>
          <cell r="M19">
            <v>850</v>
          </cell>
          <cell r="O19">
            <v>850</v>
          </cell>
          <cell r="P19">
            <v>850</v>
          </cell>
          <cell r="Q19">
            <v>850</v>
          </cell>
        </row>
        <row r="20">
          <cell r="B20">
            <v>635</v>
          </cell>
          <cell r="C20">
            <v>635</v>
          </cell>
          <cell r="D20">
            <v>635</v>
          </cell>
          <cell r="F20">
            <v>635</v>
          </cell>
          <cell r="G20">
            <v>635</v>
          </cell>
          <cell r="H20">
            <v>635</v>
          </cell>
          <cell r="K20">
            <v>635</v>
          </cell>
          <cell r="L20">
            <v>635</v>
          </cell>
          <cell r="M20">
            <v>635</v>
          </cell>
          <cell r="O20">
            <v>635</v>
          </cell>
          <cell r="P20">
            <v>635</v>
          </cell>
          <cell r="Q20">
            <v>635</v>
          </cell>
        </row>
        <row r="22">
          <cell r="B22">
            <v>6000</v>
          </cell>
          <cell r="C22">
            <v>6000</v>
          </cell>
          <cell r="D22">
            <v>6000</v>
          </cell>
          <cell r="F22">
            <v>6000</v>
          </cell>
          <cell r="G22">
            <v>6000</v>
          </cell>
          <cell r="H22">
            <v>6000</v>
          </cell>
          <cell r="K22">
            <v>6000</v>
          </cell>
          <cell r="L22">
            <v>6000</v>
          </cell>
          <cell r="M22">
            <v>6000</v>
          </cell>
          <cell r="O22">
            <v>6000</v>
          </cell>
          <cell r="P22">
            <v>6000</v>
          </cell>
          <cell r="Q22">
            <v>6000</v>
          </cell>
        </row>
        <row r="23">
          <cell r="B23">
            <v>2850</v>
          </cell>
          <cell r="C23">
            <v>2850</v>
          </cell>
          <cell r="D23">
            <v>2850</v>
          </cell>
          <cell r="F23">
            <v>2850</v>
          </cell>
          <cell r="G23">
            <v>2850</v>
          </cell>
          <cell r="H23">
            <v>2850</v>
          </cell>
          <cell r="K23">
            <v>2850</v>
          </cell>
          <cell r="L23">
            <v>2850</v>
          </cell>
          <cell r="M23">
            <v>2850</v>
          </cell>
          <cell r="O23">
            <v>2850</v>
          </cell>
          <cell r="P23">
            <v>2850</v>
          </cell>
          <cell r="Q23">
            <v>2850</v>
          </cell>
        </row>
        <row r="24">
          <cell r="B24">
            <v>3150</v>
          </cell>
          <cell r="C24">
            <v>3150</v>
          </cell>
          <cell r="D24">
            <v>3150</v>
          </cell>
          <cell r="F24">
            <v>3150</v>
          </cell>
          <cell r="G24">
            <v>3150</v>
          </cell>
          <cell r="H24">
            <v>3150</v>
          </cell>
          <cell r="K24">
            <v>3150</v>
          </cell>
          <cell r="L24">
            <v>3150</v>
          </cell>
          <cell r="M24">
            <v>3150</v>
          </cell>
          <cell r="O24">
            <v>3150</v>
          </cell>
          <cell r="P24">
            <v>3150</v>
          </cell>
          <cell r="Q24">
            <v>3150</v>
          </cell>
        </row>
        <row r="25">
          <cell r="B25">
            <v>1150</v>
          </cell>
          <cell r="C25">
            <v>1150</v>
          </cell>
          <cell r="D25">
            <v>1150</v>
          </cell>
          <cell r="F25">
            <v>1150</v>
          </cell>
          <cell r="G25">
            <v>1150</v>
          </cell>
          <cell r="H25">
            <v>1150</v>
          </cell>
          <cell r="K25">
            <v>1150</v>
          </cell>
          <cell r="L25">
            <v>1150</v>
          </cell>
          <cell r="M25">
            <v>1150</v>
          </cell>
          <cell r="O25">
            <v>1150</v>
          </cell>
          <cell r="P25">
            <v>1150</v>
          </cell>
          <cell r="Q25">
            <v>1150</v>
          </cell>
        </row>
        <row r="27">
          <cell r="B27">
            <v>1300</v>
          </cell>
          <cell r="C27">
            <v>1300</v>
          </cell>
          <cell r="D27">
            <v>1300</v>
          </cell>
          <cell r="F27">
            <v>1300</v>
          </cell>
          <cell r="G27">
            <v>1300</v>
          </cell>
          <cell r="H27">
            <v>1300</v>
          </cell>
          <cell r="K27">
            <v>1300</v>
          </cell>
          <cell r="L27">
            <v>1300</v>
          </cell>
          <cell r="M27">
            <v>1300</v>
          </cell>
          <cell r="O27">
            <v>1300</v>
          </cell>
          <cell r="P27">
            <v>1300</v>
          </cell>
          <cell r="Q27">
            <v>1300</v>
          </cell>
        </row>
        <row r="29">
          <cell r="B29">
            <v>2800</v>
          </cell>
          <cell r="C29">
            <v>2800</v>
          </cell>
          <cell r="D29">
            <v>2800</v>
          </cell>
          <cell r="F29">
            <v>2800</v>
          </cell>
          <cell r="G29">
            <v>2800</v>
          </cell>
          <cell r="H29">
            <v>2800</v>
          </cell>
          <cell r="K29">
            <v>2800</v>
          </cell>
          <cell r="L29">
            <v>2800</v>
          </cell>
          <cell r="M29">
            <v>2800</v>
          </cell>
          <cell r="O29">
            <v>2800</v>
          </cell>
          <cell r="P29">
            <v>2800</v>
          </cell>
          <cell r="Q29">
            <v>2800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th"/>
      <sheetName val="Delhi"/>
      <sheetName val="Chandighar"/>
      <sheetName val="Lucknow"/>
      <sheetName val="Price"/>
    </sheetNames>
    <sheetDataSet>
      <sheetData sheetId="0">
        <row r="29">
          <cell r="T29">
            <v>62300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th"/>
      <sheetName val="Bangalore"/>
      <sheetName val="Chennai"/>
      <sheetName val="Hyderabad"/>
      <sheetName val="Price"/>
    </sheetNames>
    <sheetDataSet>
      <sheetData sheetId="0">
        <row r="29">
          <cell r="T29">
            <v>52250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ast"/>
      <sheetName val="Calcutta"/>
      <sheetName val="NE"/>
      <sheetName val="Orissa"/>
      <sheetName val="Price"/>
    </sheetNames>
    <sheetDataSet>
      <sheetData sheetId="0">
        <row r="29">
          <cell r="T29">
            <v>18550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"/>
      <sheetName val="Mumbai"/>
      <sheetName val="Guj"/>
      <sheetName val="Rest of MH"/>
      <sheetName val="Price"/>
    </sheetNames>
    <sheetDataSet>
      <sheetData sheetId="0">
        <row r="29">
          <cell r="T29">
            <v>33600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5"/>
  <sheetViews>
    <sheetView showGridLines="0" tabSelected="1" zoomScale="70" zoomScaleNormal="70" zoomScalePageLayoutView="0" workbookViewId="0" topLeftCell="A255">
      <selection activeCell="C523" sqref="C523"/>
    </sheetView>
  </sheetViews>
  <sheetFormatPr defaultColWidth="9.33203125" defaultRowHeight="12.75" outlineLevelRow="1"/>
  <cols>
    <col min="1" max="1" width="37.5" style="0" customWidth="1"/>
    <col min="2" max="2" width="14.83203125" style="15" bestFit="1" customWidth="1"/>
    <col min="3" max="3" width="14.66015625" style="15" bestFit="1" customWidth="1"/>
    <col min="4" max="4" width="12.66015625" style="15" bestFit="1" customWidth="1"/>
    <col min="5" max="5" width="16.83203125" style="137" bestFit="1" customWidth="1"/>
    <col min="6" max="6" width="12.16015625" style="15" bestFit="1" customWidth="1"/>
    <col min="7" max="7" width="16.16015625" style="15" customWidth="1"/>
    <col min="8" max="8" width="12.66015625" style="15" bestFit="1" customWidth="1"/>
    <col min="9" max="9" width="16.83203125" style="137" bestFit="1" customWidth="1"/>
    <col min="10" max="10" width="16.83203125" style="156" bestFit="1" customWidth="1"/>
    <col min="11" max="12" width="13.66015625" style="15" bestFit="1" customWidth="1"/>
    <col min="13" max="13" width="12" style="15" customWidth="1"/>
    <col min="14" max="14" width="16.83203125" style="137" bestFit="1" customWidth="1"/>
    <col min="15" max="17" width="13.66015625" style="15" bestFit="1" customWidth="1"/>
    <col min="18" max="18" width="15.5" style="137" bestFit="1" customWidth="1"/>
    <col min="19" max="19" width="16.83203125" style="156" bestFit="1" customWidth="1"/>
    <col min="20" max="20" width="14" style="15" bestFit="1" customWidth="1"/>
  </cols>
  <sheetData>
    <row r="1" spans="1:5" ht="12.75">
      <c r="A1" t="s">
        <v>47</v>
      </c>
      <c r="E1" s="137" t="s">
        <v>0</v>
      </c>
    </row>
    <row r="2" spans="1:20" s="3" customFormat="1" ht="12.75">
      <c r="A2" s="3" t="s">
        <v>100</v>
      </c>
      <c r="B2" s="16"/>
      <c r="C2" s="16"/>
      <c r="D2" s="16"/>
      <c r="E2" s="138"/>
      <c r="F2" s="16"/>
      <c r="G2" s="16"/>
      <c r="H2" s="16"/>
      <c r="I2" s="138"/>
      <c r="J2" s="157"/>
      <c r="K2" s="16"/>
      <c r="L2" s="16"/>
      <c r="M2" s="16"/>
      <c r="N2" s="138"/>
      <c r="O2" s="16"/>
      <c r="P2" s="16"/>
      <c r="Q2" s="16"/>
      <c r="R2" s="138"/>
      <c r="S2" s="157"/>
      <c r="T2" s="16"/>
    </row>
    <row r="3" spans="1:20" s="3" customFormat="1" ht="12.75">
      <c r="A3" s="3" t="s">
        <v>1</v>
      </c>
      <c r="B3" s="16" t="s">
        <v>2</v>
      </c>
      <c r="C3" s="16" t="s">
        <v>3</v>
      </c>
      <c r="D3" s="16" t="s">
        <v>4</v>
      </c>
      <c r="E3" s="138" t="s">
        <v>5</v>
      </c>
      <c r="F3" s="16" t="s">
        <v>6</v>
      </c>
      <c r="G3" s="16" t="s">
        <v>7</v>
      </c>
      <c r="H3" s="16" t="s">
        <v>8</v>
      </c>
      <c r="I3" s="138" t="s">
        <v>9</v>
      </c>
      <c r="J3" s="157" t="s">
        <v>10</v>
      </c>
      <c r="K3" s="16" t="s">
        <v>11</v>
      </c>
      <c r="L3" s="16" t="s">
        <v>12</v>
      </c>
      <c r="M3" s="16" t="s">
        <v>13</v>
      </c>
      <c r="N3" s="138" t="s">
        <v>14</v>
      </c>
      <c r="O3" s="16" t="s">
        <v>15</v>
      </c>
      <c r="P3" s="16" t="s">
        <v>16</v>
      </c>
      <c r="Q3" s="16" t="s">
        <v>17</v>
      </c>
      <c r="R3" s="138" t="s">
        <v>18</v>
      </c>
      <c r="S3" s="157" t="s">
        <v>19</v>
      </c>
      <c r="T3" s="16">
        <v>2005</v>
      </c>
    </row>
    <row r="4" spans="1:20" s="169" customFormat="1" ht="12.75">
      <c r="A4" s="169" t="s">
        <v>20</v>
      </c>
      <c r="B4" s="137"/>
      <c r="C4" s="137"/>
      <c r="D4" s="137"/>
      <c r="E4" s="137"/>
      <c r="F4" s="137"/>
      <c r="G4" s="137"/>
      <c r="H4" s="137"/>
      <c r="I4" s="137"/>
      <c r="J4" s="156"/>
      <c r="K4" s="137"/>
      <c r="L4" s="137"/>
      <c r="M4" s="137"/>
      <c r="N4" s="137"/>
      <c r="O4" s="137"/>
      <c r="P4" s="137"/>
      <c r="Q4" s="137"/>
      <c r="R4" s="137"/>
      <c r="S4" s="156"/>
      <c r="T4" s="137"/>
    </row>
    <row r="5" spans="1:20" ht="12.75">
      <c r="A5" s="2" t="s">
        <v>21</v>
      </c>
      <c r="B5" s="119">
        <v>850</v>
      </c>
      <c r="C5" s="32">
        <f>B64</f>
        <v>875</v>
      </c>
      <c r="D5" s="32">
        <f>C64</f>
        <v>875</v>
      </c>
      <c r="E5" s="139">
        <f aca="true" t="shared" si="0" ref="E5:E10">B5</f>
        <v>850</v>
      </c>
      <c r="F5" s="32">
        <f>D64</f>
        <v>925</v>
      </c>
      <c r="G5" s="32">
        <f aca="true" t="shared" si="1" ref="G5:H10">F64</f>
        <v>925</v>
      </c>
      <c r="H5" s="32">
        <f t="shared" si="1"/>
        <v>925</v>
      </c>
      <c r="I5" s="139">
        <f aca="true" t="shared" si="2" ref="I5:I10">F5</f>
        <v>925</v>
      </c>
      <c r="J5" s="158">
        <f aca="true" t="shared" si="3" ref="J5:J10">B5</f>
        <v>850</v>
      </c>
      <c r="K5" s="32">
        <f>H64</f>
        <v>1075</v>
      </c>
      <c r="L5" s="32">
        <f aca="true" t="shared" si="4" ref="L5:M10">K64</f>
        <v>950</v>
      </c>
      <c r="M5" s="32">
        <f t="shared" si="4"/>
        <v>1000</v>
      </c>
      <c r="N5" s="139">
        <f aca="true" t="shared" si="5" ref="N5:N10">K5</f>
        <v>1075</v>
      </c>
      <c r="O5" s="32">
        <f aca="true" t="shared" si="6" ref="O5:O10">M64</f>
        <v>975</v>
      </c>
      <c r="P5" s="32">
        <f aca="true" t="shared" si="7" ref="P5:Q10">O64</f>
        <v>975</v>
      </c>
      <c r="Q5" s="32">
        <f t="shared" si="7"/>
        <v>975</v>
      </c>
      <c r="R5" s="139">
        <f aca="true" t="shared" si="8" ref="R5:R10">O5</f>
        <v>975</v>
      </c>
      <c r="S5" s="158">
        <f aca="true" t="shared" si="9" ref="S5:S10">K5</f>
        <v>1075</v>
      </c>
      <c r="T5" s="32">
        <f>B5</f>
        <v>850</v>
      </c>
    </row>
    <row r="6" spans="1:20" ht="12.75">
      <c r="A6" s="2" t="s">
        <v>22</v>
      </c>
      <c r="B6" s="119">
        <v>900</v>
      </c>
      <c r="C6" s="32">
        <f aca="true" t="shared" si="10" ref="C6:D14">B65</f>
        <v>487.5</v>
      </c>
      <c r="D6" s="32">
        <f t="shared" si="10"/>
        <v>487.5</v>
      </c>
      <c r="E6" s="139">
        <f t="shared" si="0"/>
        <v>900</v>
      </c>
      <c r="F6" s="32">
        <f aca="true" t="shared" si="11" ref="F6:F29">D65</f>
        <v>512.5</v>
      </c>
      <c r="G6" s="32">
        <f t="shared" si="1"/>
        <v>512.5</v>
      </c>
      <c r="H6" s="32">
        <f t="shared" si="1"/>
        <v>512.5</v>
      </c>
      <c r="I6" s="139">
        <f t="shared" si="2"/>
        <v>512.5</v>
      </c>
      <c r="J6" s="158">
        <f t="shared" si="3"/>
        <v>900</v>
      </c>
      <c r="K6" s="32">
        <f aca="true" t="shared" si="12" ref="K6:K29">H65</f>
        <v>725</v>
      </c>
      <c r="L6" s="32">
        <f t="shared" si="4"/>
        <v>525</v>
      </c>
      <c r="M6" s="32">
        <f t="shared" si="4"/>
        <v>567.5</v>
      </c>
      <c r="N6" s="139">
        <f t="shared" si="5"/>
        <v>725</v>
      </c>
      <c r="O6" s="32">
        <f t="shared" si="6"/>
        <v>537.5</v>
      </c>
      <c r="P6" s="32">
        <f t="shared" si="7"/>
        <v>537.5</v>
      </c>
      <c r="Q6" s="32">
        <f t="shared" si="7"/>
        <v>537.5</v>
      </c>
      <c r="R6" s="139">
        <f t="shared" si="8"/>
        <v>537.5</v>
      </c>
      <c r="S6" s="158">
        <f t="shared" si="9"/>
        <v>725</v>
      </c>
      <c r="T6" s="32">
        <f aca="true" t="shared" si="13" ref="T6:T29">B6</f>
        <v>900</v>
      </c>
    </row>
    <row r="7" spans="1:20" ht="12.75">
      <c r="A7" s="2" t="s">
        <v>23</v>
      </c>
      <c r="B7" s="119">
        <v>650</v>
      </c>
      <c r="C7" s="32">
        <f t="shared" si="10"/>
        <v>421.25</v>
      </c>
      <c r="D7" s="32">
        <f t="shared" si="10"/>
        <v>421.25</v>
      </c>
      <c r="E7" s="139">
        <f t="shared" si="0"/>
        <v>650</v>
      </c>
      <c r="F7" s="32">
        <f t="shared" si="11"/>
        <v>458.75</v>
      </c>
      <c r="G7" s="32">
        <f t="shared" si="1"/>
        <v>458.75</v>
      </c>
      <c r="H7" s="32">
        <f t="shared" si="1"/>
        <v>458.75</v>
      </c>
      <c r="I7" s="139">
        <f t="shared" si="2"/>
        <v>458.75</v>
      </c>
      <c r="J7" s="158">
        <f t="shared" si="3"/>
        <v>650</v>
      </c>
      <c r="K7" s="32">
        <f t="shared" si="12"/>
        <v>546.25</v>
      </c>
      <c r="L7" s="32">
        <f t="shared" si="4"/>
        <v>471.25</v>
      </c>
      <c r="M7" s="32">
        <f t="shared" si="4"/>
        <v>471.25</v>
      </c>
      <c r="N7" s="139">
        <f t="shared" si="5"/>
        <v>546.25</v>
      </c>
      <c r="O7" s="32">
        <f t="shared" si="6"/>
        <v>483.75</v>
      </c>
      <c r="P7" s="32">
        <f t="shared" si="7"/>
        <v>483.75</v>
      </c>
      <c r="Q7" s="32">
        <f t="shared" si="7"/>
        <v>483.75</v>
      </c>
      <c r="R7" s="139">
        <f t="shared" si="8"/>
        <v>483.75</v>
      </c>
      <c r="S7" s="158">
        <f t="shared" si="9"/>
        <v>546.25</v>
      </c>
      <c r="T7" s="32">
        <f t="shared" si="13"/>
        <v>650</v>
      </c>
    </row>
    <row r="8" spans="1:20" ht="12.75">
      <c r="A8" s="2" t="s">
        <v>24</v>
      </c>
      <c r="B8" s="119">
        <v>2000</v>
      </c>
      <c r="C8" s="32">
        <f t="shared" si="10"/>
        <v>787.5</v>
      </c>
      <c r="D8" s="32">
        <f t="shared" si="10"/>
        <v>787.5</v>
      </c>
      <c r="E8" s="139">
        <f t="shared" si="0"/>
        <v>2000</v>
      </c>
      <c r="F8" s="32">
        <f t="shared" si="11"/>
        <v>825</v>
      </c>
      <c r="G8" s="32">
        <f t="shared" si="1"/>
        <v>825</v>
      </c>
      <c r="H8" s="32">
        <f t="shared" si="1"/>
        <v>825</v>
      </c>
      <c r="I8" s="139">
        <f t="shared" si="2"/>
        <v>825</v>
      </c>
      <c r="J8" s="158">
        <f t="shared" si="3"/>
        <v>2000</v>
      </c>
      <c r="K8" s="32">
        <f t="shared" si="12"/>
        <v>837.5</v>
      </c>
      <c r="L8" s="32">
        <f t="shared" si="4"/>
        <v>837.5</v>
      </c>
      <c r="M8" s="32">
        <f t="shared" si="4"/>
        <v>837.5</v>
      </c>
      <c r="N8" s="139">
        <f t="shared" si="5"/>
        <v>837.5</v>
      </c>
      <c r="O8" s="32">
        <f t="shared" si="6"/>
        <v>850</v>
      </c>
      <c r="P8" s="32">
        <f t="shared" si="7"/>
        <v>850</v>
      </c>
      <c r="Q8" s="32">
        <f t="shared" si="7"/>
        <v>850</v>
      </c>
      <c r="R8" s="139">
        <f t="shared" si="8"/>
        <v>850</v>
      </c>
      <c r="S8" s="158">
        <f t="shared" si="9"/>
        <v>837.5</v>
      </c>
      <c r="T8" s="32">
        <f t="shared" si="13"/>
        <v>2000</v>
      </c>
    </row>
    <row r="9" spans="1:20" ht="12.75">
      <c r="A9" s="2" t="s">
        <v>25</v>
      </c>
      <c r="B9" s="119">
        <v>850</v>
      </c>
      <c r="C9" s="32">
        <f t="shared" si="10"/>
        <v>376.25</v>
      </c>
      <c r="D9" s="32">
        <f t="shared" si="10"/>
        <v>376.25</v>
      </c>
      <c r="E9" s="139">
        <f t="shared" si="0"/>
        <v>850</v>
      </c>
      <c r="F9" s="32">
        <f t="shared" si="11"/>
        <v>401.25</v>
      </c>
      <c r="G9" s="32">
        <f t="shared" si="1"/>
        <v>401.25</v>
      </c>
      <c r="H9" s="32">
        <f t="shared" si="1"/>
        <v>401.25</v>
      </c>
      <c r="I9" s="139">
        <f t="shared" si="2"/>
        <v>401.25</v>
      </c>
      <c r="J9" s="158">
        <f t="shared" si="3"/>
        <v>850</v>
      </c>
      <c r="K9" s="32">
        <f t="shared" si="12"/>
        <v>413.75</v>
      </c>
      <c r="L9" s="32">
        <f t="shared" si="4"/>
        <v>413.75</v>
      </c>
      <c r="M9" s="32">
        <f t="shared" si="4"/>
        <v>413.75</v>
      </c>
      <c r="N9" s="139">
        <f t="shared" si="5"/>
        <v>413.75</v>
      </c>
      <c r="O9" s="32">
        <f t="shared" si="6"/>
        <v>426.25</v>
      </c>
      <c r="P9" s="32">
        <f t="shared" si="7"/>
        <v>426.25</v>
      </c>
      <c r="Q9" s="32">
        <f t="shared" si="7"/>
        <v>426.25</v>
      </c>
      <c r="R9" s="139">
        <f t="shared" si="8"/>
        <v>426.25</v>
      </c>
      <c r="S9" s="158">
        <f t="shared" si="9"/>
        <v>413.75</v>
      </c>
      <c r="T9" s="32">
        <f t="shared" si="13"/>
        <v>850</v>
      </c>
    </row>
    <row r="10" spans="1:20" ht="12.75">
      <c r="A10" s="2" t="s">
        <v>26</v>
      </c>
      <c r="B10" s="119">
        <v>500</v>
      </c>
      <c r="C10" s="32">
        <f t="shared" si="10"/>
        <v>166.25</v>
      </c>
      <c r="D10" s="32">
        <f t="shared" si="10"/>
        <v>166.25</v>
      </c>
      <c r="E10" s="139">
        <f t="shared" si="0"/>
        <v>500</v>
      </c>
      <c r="F10" s="32">
        <f t="shared" si="11"/>
        <v>185</v>
      </c>
      <c r="G10" s="32">
        <f t="shared" si="1"/>
        <v>185</v>
      </c>
      <c r="H10" s="32">
        <f t="shared" si="1"/>
        <v>185</v>
      </c>
      <c r="I10" s="139">
        <f t="shared" si="2"/>
        <v>185</v>
      </c>
      <c r="J10" s="158">
        <f t="shared" si="3"/>
        <v>500</v>
      </c>
      <c r="K10" s="32">
        <f t="shared" si="12"/>
        <v>197.5</v>
      </c>
      <c r="L10" s="32">
        <f t="shared" si="4"/>
        <v>197.5</v>
      </c>
      <c r="M10" s="32">
        <f t="shared" si="4"/>
        <v>197.5</v>
      </c>
      <c r="N10" s="139">
        <f t="shared" si="5"/>
        <v>197.5</v>
      </c>
      <c r="O10" s="32">
        <f t="shared" si="6"/>
        <v>210</v>
      </c>
      <c r="P10" s="32">
        <f t="shared" si="7"/>
        <v>210</v>
      </c>
      <c r="Q10" s="32">
        <f t="shared" si="7"/>
        <v>210</v>
      </c>
      <c r="R10" s="139">
        <f t="shared" si="8"/>
        <v>210</v>
      </c>
      <c r="S10" s="158">
        <f t="shared" si="9"/>
        <v>197.5</v>
      </c>
      <c r="T10" s="32">
        <f t="shared" si="13"/>
        <v>500</v>
      </c>
    </row>
    <row r="11" spans="1:20" s="169" customFormat="1" ht="12.75">
      <c r="A11" s="169" t="s">
        <v>27</v>
      </c>
      <c r="B11" s="170"/>
      <c r="C11" s="139"/>
      <c r="D11" s="139"/>
      <c r="E11" s="139"/>
      <c r="F11" s="139"/>
      <c r="G11" s="139"/>
      <c r="H11" s="139"/>
      <c r="I11" s="139"/>
      <c r="J11" s="158"/>
      <c r="K11" s="139"/>
      <c r="L11" s="139"/>
      <c r="M11" s="139"/>
      <c r="N11" s="139"/>
      <c r="O11" s="139"/>
      <c r="P11" s="139"/>
      <c r="Q11" s="139"/>
      <c r="R11" s="139"/>
      <c r="S11" s="158"/>
      <c r="T11" s="139"/>
    </row>
    <row r="12" spans="1:20" ht="12.75">
      <c r="A12" s="2" t="s">
        <v>28</v>
      </c>
      <c r="B12" s="119">
        <v>850</v>
      </c>
      <c r="C12" s="32">
        <f t="shared" si="10"/>
        <v>1162.5</v>
      </c>
      <c r="D12" s="32">
        <f t="shared" si="10"/>
        <v>1162.5</v>
      </c>
      <c r="E12" s="139">
        <f>B12</f>
        <v>850</v>
      </c>
      <c r="F12" s="32">
        <f t="shared" si="11"/>
        <v>1237.5</v>
      </c>
      <c r="G12" s="32">
        <f aca="true" t="shared" si="14" ref="G12:H14">F71</f>
        <v>1237.5</v>
      </c>
      <c r="H12" s="32">
        <f t="shared" si="14"/>
        <v>1237.5</v>
      </c>
      <c r="I12" s="139">
        <f>F12</f>
        <v>1237.5</v>
      </c>
      <c r="J12" s="158">
        <f>B12</f>
        <v>850</v>
      </c>
      <c r="K12" s="32">
        <f t="shared" si="12"/>
        <v>1312.5</v>
      </c>
      <c r="L12" s="32">
        <f aca="true" t="shared" si="15" ref="L12:M14">K71</f>
        <v>1250</v>
      </c>
      <c r="M12" s="32">
        <f t="shared" si="15"/>
        <v>1300</v>
      </c>
      <c r="N12" s="139">
        <f>K12</f>
        <v>1312.5</v>
      </c>
      <c r="O12" s="32">
        <f>M71</f>
        <v>1262.5</v>
      </c>
      <c r="P12" s="32">
        <f aca="true" t="shared" si="16" ref="P12:Q14">O71</f>
        <v>1262.5</v>
      </c>
      <c r="Q12" s="32">
        <f t="shared" si="16"/>
        <v>1262.5</v>
      </c>
      <c r="R12" s="139">
        <f>O12</f>
        <v>1262.5</v>
      </c>
      <c r="S12" s="158">
        <f>K12</f>
        <v>1312.5</v>
      </c>
      <c r="T12" s="32">
        <f t="shared" si="13"/>
        <v>850</v>
      </c>
    </row>
    <row r="13" spans="1:20" ht="12.75">
      <c r="A13" s="2" t="s">
        <v>29</v>
      </c>
      <c r="B13" s="119">
        <v>1000</v>
      </c>
      <c r="C13" s="32">
        <f t="shared" si="10"/>
        <v>812.5</v>
      </c>
      <c r="D13" s="32">
        <f t="shared" si="10"/>
        <v>812.5</v>
      </c>
      <c r="E13" s="139">
        <f>B13</f>
        <v>1000</v>
      </c>
      <c r="F13" s="32">
        <f t="shared" si="11"/>
        <v>900</v>
      </c>
      <c r="G13" s="32">
        <f t="shared" si="14"/>
        <v>900</v>
      </c>
      <c r="H13" s="32">
        <f t="shared" si="14"/>
        <v>900</v>
      </c>
      <c r="I13" s="139">
        <f>F13</f>
        <v>900</v>
      </c>
      <c r="J13" s="158">
        <f>B13</f>
        <v>1000</v>
      </c>
      <c r="K13" s="32">
        <f t="shared" si="12"/>
        <v>956.25</v>
      </c>
      <c r="L13" s="32">
        <f t="shared" si="15"/>
        <v>925</v>
      </c>
      <c r="M13" s="32">
        <f t="shared" si="15"/>
        <v>952.5</v>
      </c>
      <c r="N13" s="139">
        <f>K13</f>
        <v>956.25</v>
      </c>
      <c r="O13" s="32">
        <f>M72</f>
        <v>937.5</v>
      </c>
      <c r="P13" s="32">
        <f t="shared" si="16"/>
        <v>937.5</v>
      </c>
      <c r="Q13" s="32">
        <f t="shared" si="16"/>
        <v>937.5</v>
      </c>
      <c r="R13" s="139">
        <f>O13</f>
        <v>937.5</v>
      </c>
      <c r="S13" s="158">
        <f>K13</f>
        <v>956.25</v>
      </c>
      <c r="T13" s="32">
        <f t="shared" si="13"/>
        <v>1000</v>
      </c>
    </row>
    <row r="14" spans="1:20" ht="12.75">
      <c r="A14" s="2" t="s">
        <v>30</v>
      </c>
      <c r="B14" s="119">
        <v>700</v>
      </c>
      <c r="C14" s="32">
        <f t="shared" si="10"/>
        <v>650</v>
      </c>
      <c r="D14" s="32">
        <f t="shared" si="10"/>
        <v>650</v>
      </c>
      <c r="E14" s="139">
        <f>B14</f>
        <v>700</v>
      </c>
      <c r="F14" s="32">
        <f t="shared" si="11"/>
        <v>712.5</v>
      </c>
      <c r="G14" s="32">
        <f t="shared" si="14"/>
        <v>712.5</v>
      </c>
      <c r="H14" s="32">
        <f t="shared" si="14"/>
        <v>712.5</v>
      </c>
      <c r="I14" s="139">
        <f>F14</f>
        <v>712.5</v>
      </c>
      <c r="J14" s="158">
        <f>B14</f>
        <v>700</v>
      </c>
      <c r="K14" s="32">
        <f t="shared" si="12"/>
        <v>755</v>
      </c>
      <c r="L14" s="32">
        <f t="shared" si="15"/>
        <v>717.5</v>
      </c>
      <c r="M14" s="32">
        <f t="shared" si="15"/>
        <v>736.25</v>
      </c>
      <c r="N14" s="139">
        <f>K14</f>
        <v>755</v>
      </c>
      <c r="O14" s="32">
        <f>M73</f>
        <v>725</v>
      </c>
      <c r="P14" s="32">
        <f t="shared" si="16"/>
        <v>725</v>
      </c>
      <c r="Q14" s="32">
        <f t="shared" si="16"/>
        <v>725</v>
      </c>
      <c r="R14" s="139">
        <f>O14</f>
        <v>725</v>
      </c>
      <c r="S14" s="158">
        <f>K14</f>
        <v>755</v>
      </c>
      <c r="T14" s="32">
        <f t="shared" si="13"/>
        <v>700</v>
      </c>
    </row>
    <row r="15" spans="1:20" s="169" customFormat="1" ht="12.75">
      <c r="A15" s="169" t="s">
        <v>31</v>
      </c>
      <c r="B15" s="170"/>
      <c r="C15" s="139"/>
      <c r="D15" s="139"/>
      <c r="E15" s="139"/>
      <c r="F15" s="139"/>
      <c r="G15" s="139"/>
      <c r="H15" s="139"/>
      <c r="I15" s="139"/>
      <c r="J15" s="158"/>
      <c r="K15" s="139"/>
      <c r="L15" s="139"/>
      <c r="M15" s="139"/>
      <c r="N15" s="139"/>
      <c r="O15" s="139"/>
      <c r="P15" s="139"/>
      <c r="Q15" s="139"/>
      <c r="R15" s="139"/>
      <c r="S15" s="158"/>
      <c r="T15" s="139"/>
    </row>
    <row r="16" spans="1:20" ht="12.75">
      <c r="A16" s="2" t="s">
        <v>32</v>
      </c>
      <c r="B16" s="119">
        <v>850</v>
      </c>
      <c r="C16" s="32">
        <f aca="true" t="shared" si="17" ref="C16:D29">B75</f>
        <v>1275</v>
      </c>
      <c r="D16" s="32">
        <f t="shared" si="17"/>
        <v>1275</v>
      </c>
      <c r="E16" s="139">
        <f>B16</f>
        <v>850</v>
      </c>
      <c r="F16" s="32">
        <f t="shared" si="11"/>
        <v>1281.25</v>
      </c>
      <c r="G16" s="32">
        <f aca="true" t="shared" si="18" ref="G16:H20">F75</f>
        <v>1281.25</v>
      </c>
      <c r="H16" s="32">
        <f t="shared" si="18"/>
        <v>1281.25</v>
      </c>
      <c r="I16" s="139">
        <f>F16</f>
        <v>1281.25</v>
      </c>
      <c r="J16" s="158">
        <f>B16</f>
        <v>850</v>
      </c>
      <c r="K16" s="32">
        <f t="shared" si="12"/>
        <v>1337.5</v>
      </c>
      <c r="L16" s="32">
        <f aca="true" t="shared" si="19" ref="L16:M20">K75</f>
        <v>1287.5</v>
      </c>
      <c r="M16" s="32">
        <f t="shared" si="19"/>
        <v>1337.5</v>
      </c>
      <c r="N16" s="139">
        <f>K16</f>
        <v>1337.5</v>
      </c>
      <c r="O16" s="32">
        <f>M75</f>
        <v>1293.75</v>
      </c>
      <c r="P16" s="32">
        <f aca="true" t="shared" si="20" ref="P16:Q20">O75</f>
        <v>1293.75</v>
      </c>
      <c r="Q16" s="32">
        <f t="shared" si="20"/>
        <v>1293.75</v>
      </c>
      <c r="R16" s="139">
        <f>O16</f>
        <v>1293.75</v>
      </c>
      <c r="S16" s="158">
        <f>K16</f>
        <v>1337.5</v>
      </c>
      <c r="T16" s="32">
        <f t="shared" si="13"/>
        <v>850</v>
      </c>
    </row>
    <row r="17" spans="1:20" ht="12.75">
      <c r="A17" s="2" t="s">
        <v>33</v>
      </c>
      <c r="B17" s="119">
        <v>900</v>
      </c>
      <c r="C17" s="32">
        <f t="shared" si="17"/>
        <v>1746.25</v>
      </c>
      <c r="D17" s="32">
        <f t="shared" si="17"/>
        <v>1746.25</v>
      </c>
      <c r="E17" s="139">
        <f>B17</f>
        <v>900</v>
      </c>
      <c r="F17" s="32">
        <f t="shared" si="11"/>
        <v>1758.75</v>
      </c>
      <c r="G17" s="32">
        <f t="shared" si="18"/>
        <v>1758.75</v>
      </c>
      <c r="H17" s="32">
        <f t="shared" si="18"/>
        <v>1758.75</v>
      </c>
      <c r="I17" s="139">
        <f>F17</f>
        <v>1758.75</v>
      </c>
      <c r="J17" s="158">
        <f>B17</f>
        <v>900</v>
      </c>
      <c r="K17" s="32">
        <f t="shared" si="12"/>
        <v>1808.75</v>
      </c>
      <c r="L17" s="32">
        <f t="shared" si="19"/>
        <v>1771.25</v>
      </c>
      <c r="M17" s="32">
        <f t="shared" si="19"/>
        <v>1846.25</v>
      </c>
      <c r="N17" s="139">
        <f>K17</f>
        <v>1808.75</v>
      </c>
      <c r="O17" s="32">
        <f>M76</f>
        <v>1777.5</v>
      </c>
      <c r="P17" s="32">
        <f t="shared" si="20"/>
        <v>1777.5</v>
      </c>
      <c r="Q17" s="32">
        <f t="shared" si="20"/>
        <v>1777.5</v>
      </c>
      <c r="R17" s="139">
        <f>O17</f>
        <v>1777.5</v>
      </c>
      <c r="S17" s="158">
        <f>K17</f>
        <v>1808.75</v>
      </c>
      <c r="T17" s="32">
        <f t="shared" si="13"/>
        <v>900</v>
      </c>
    </row>
    <row r="18" spans="1:20" ht="12.75">
      <c r="A18" s="2" t="s">
        <v>34</v>
      </c>
      <c r="B18" s="119">
        <v>500</v>
      </c>
      <c r="C18" s="32">
        <f t="shared" si="17"/>
        <v>925</v>
      </c>
      <c r="D18" s="32">
        <f t="shared" si="17"/>
        <v>925</v>
      </c>
      <c r="E18" s="139">
        <f>B18</f>
        <v>500</v>
      </c>
      <c r="F18" s="32">
        <f t="shared" si="11"/>
        <v>937.5</v>
      </c>
      <c r="G18" s="32">
        <f t="shared" si="18"/>
        <v>937.5</v>
      </c>
      <c r="H18" s="32">
        <f t="shared" si="18"/>
        <v>937.5</v>
      </c>
      <c r="I18" s="139">
        <f>F18</f>
        <v>937.5</v>
      </c>
      <c r="J18" s="158">
        <f>B18</f>
        <v>500</v>
      </c>
      <c r="K18" s="32">
        <f t="shared" si="12"/>
        <v>968.75</v>
      </c>
      <c r="L18" s="32">
        <f t="shared" si="19"/>
        <v>943.75</v>
      </c>
      <c r="M18" s="32">
        <f t="shared" si="19"/>
        <v>975</v>
      </c>
      <c r="N18" s="139">
        <f>K18</f>
        <v>968.75</v>
      </c>
      <c r="O18" s="32">
        <f>M77</f>
        <v>950</v>
      </c>
      <c r="P18" s="32">
        <f t="shared" si="20"/>
        <v>950</v>
      </c>
      <c r="Q18" s="32">
        <f t="shared" si="20"/>
        <v>950</v>
      </c>
      <c r="R18" s="139">
        <f>O18</f>
        <v>950</v>
      </c>
      <c r="S18" s="158">
        <f>K18</f>
        <v>968.75</v>
      </c>
      <c r="T18" s="32">
        <f t="shared" si="13"/>
        <v>500</v>
      </c>
    </row>
    <row r="19" spans="1:20" ht="12.75">
      <c r="A19" s="2" t="s">
        <v>35</v>
      </c>
      <c r="B19" s="119">
        <v>400</v>
      </c>
      <c r="C19" s="32">
        <f t="shared" si="17"/>
        <v>875</v>
      </c>
      <c r="D19" s="32">
        <f t="shared" si="17"/>
        <v>875</v>
      </c>
      <c r="E19" s="139">
        <f>B19</f>
        <v>400</v>
      </c>
      <c r="F19" s="32">
        <f t="shared" si="11"/>
        <v>881.25</v>
      </c>
      <c r="G19" s="32">
        <f t="shared" si="18"/>
        <v>881.25</v>
      </c>
      <c r="H19" s="32">
        <f t="shared" si="18"/>
        <v>881.25</v>
      </c>
      <c r="I19" s="139">
        <f>F19</f>
        <v>881.25</v>
      </c>
      <c r="J19" s="158">
        <f>B19</f>
        <v>400</v>
      </c>
      <c r="K19" s="32">
        <f t="shared" si="12"/>
        <v>912.5</v>
      </c>
      <c r="L19" s="32">
        <f t="shared" si="19"/>
        <v>887.5</v>
      </c>
      <c r="M19" s="32">
        <f t="shared" si="19"/>
        <v>950</v>
      </c>
      <c r="N19" s="139">
        <f>K19</f>
        <v>912.5</v>
      </c>
      <c r="O19" s="32">
        <f>M78</f>
        <v>893.75</v>
      </c>
      <c r="P19" s="32">
        <f t="shared" si="20"/>
        <v>893.75</v>
      </c>
      <c r="Q19" s="32">
        <f t="shared" si="20"/>
        <v>893.75</v>
      </c>
      <c r="R19" s="139">
        <f>O19</f>
        <v>893.75</v>
      </c>
      <c r="S19" s="158">
        <f>K19</f>
        <v>912.5</v>
      </c>
      <c r="T19" s="32">
        <f t="shared" si="13"/>
        <v>400</v>
      </c>
    </row>
    <row r="20" spans="1:20" ht="12.75">
      <c r="A20" s="2" t="s">
        <v>36</v>
      </c>
      <c r="B20" s="119">
        <v>250</v>
      </c>
      <c r="C20" s="32">
        <f t="shared" si="17"/>
        <v>680</v>
      </c>
      <c r="D20" s="32">
        <f t="shared" si="17"/>
        <v>680</v>
      </c>
      <c r="E20" s="139">
        <f>B20</f>
        <v>250</v>
      </c>
      <c r="F20" s="32">
        <f t="shared" si="11"/>
        <v>686.25</v>
      </c>
      <c r="G20" s="32">
        <f t="shared" si="18"/>
        <v>686.25</v>
      </c>
      <c r="H20" s="32">
        <f t="shared" si="18"/>
        <v>686.25</v>
      </c>
      <c r="I20" s="139">
        <f>F20</f>
        <v>686.25</v>
      </c>
      <c r="J20" s="158">
        <f>B20</f>
        <v>250</v>
      </c>
      <c r="K20" s="32">
        <f t="shared" si="12"/>
        <v>700</v>
      </c>
      <c r="L20" s="32">
        <f t="shared" si="19"/>
        <v>687.5</v>
      </c>
      <c r="M20" s="32">
        <f t="shared" si="19"/>
        <v>700</v>
      </c>
      <c r="N20" s="139">
        <f>K20</f>
        <v>700</v>
      </c>
      <c r="O20" s="32">
        <f>M79</f>
        <v>692.5</v>
      </c>
      <c r="P20" s="32">
        <f t="shared" si="20"/>
        <v>692.5</v>
      </c>
      <c r="Q20" s="32">
        <f t="shared" si="20"/>
        <v>692.5</v>
      </c>
      <c r="R20" s="139">
        <f>O20</f>
        <v>692.5</v>
      </c>
      <c r="S20" s="158">
        <f>K20</f>
        <v>700</v>
      </c>
      <c r="T20" s="32">
        <f t="shared" si="13"/>
        <v>250</v>
      </c>
    </row>
    <row r="21" spans="1:20" s="169" customFormat="1" ht="12.75">
      <c r="A21" s="169" t="s">
        <v>37</v>
      </c>
      <c r="B21" s="170"/>
      <c r="C21" s="139"/>
      <c r="D21" s="139"/>
      <c r="E21" s="139"/>
      <c r="F21" s="139"/>
      <c r="G21" s="139"/>
      <c r="H21" s="139"/>
      <c r="I21" s="139"/>
      <c r="J21" s="158"/>
      <c r="K21" s="139"/>
      <c r="L21" s="139"/>
      <c r="M21" s="139"/>
      <c r="N21" s="139"/>
      <c r="O21" s="139"/>
      <c r="P21" s="139"/>
      <c r="Q21" s="139"/>
      <c r="R21" s="139"/>
      <c r="S21" s="158"/>
      <c r="T21" s="139"/>
    </row>
    <row r="22" spans="1:20" ht="12.75">
      <c r="A22" s="2" t="s">
        <v>38</v>
      </c>
      <c r="B22" s="119">
        <v>3500</v>
      </c>
      <c r="C22" s="32">
        <f t="shared" si="17"/>
        <v>5812.5</v>
      </c>
      <c r="D22" s="32">
        <f t="shared" si="17"/>
        <v>5812.5</v>
      </c>
      <c r="E22" s="139">
        <f>B22</f>
        <v>3500</v>
      </c>
      <c r="F22" s="32">
        <f t="shared" si="11"/>
        <v>6250</v>
      </c>
      <c r="G22" s="32">
        <f aca="true" t="shared" si="21" ref="G22:H25">F81</f>
        <v>6250</v>
      </c>
      <c r="H22" s="32">
        <f t="shared" si="21"/>
        <v>6250</v>
      </c>
      <c r="I22" s="139">
        <f>F22</f>
        <v>6250</v>
      </c>
      <c r="J22" s="158">
        <f>B22</f>
        <v>3500</v>
      </c>
      <c r="K22" s="32">
        <f t="shared" si="12"/>
        <v>6375</v>
      </c>
      <c r="L22" s="32">
        <f aca="true" t="shared" si="22" ref="L22:M25">K81</f>
        <v>6375</v>
      </c>
      <c r="M22" s="32">
        <f t="shared" si="22"/>
        <v>6875</v>
      </c>
      <c r="N22" s="139">
        <f>K22</f>
        <v>6375</v>
      </c>
      <c r="O22" s="32">
        <f>M81</f>
        <v>6500</v>
      </c>
      <c r="P22" s="32">
        <f aca="true" t="shared" si="23" ref="P22:Q25">O81</f>
        <v>6500</v>
      </c>
      <c r="Q22" s="32">
        <f t="shared" si="23"/>
        <v>6500</v>
      </c>
      <c r="R22" s="139">
        <f>O22</f>
        <v>6500</v>
      </c>
      <c r="S22" s="158">
        <f>K22</f>
        <v>6375</v>
      </c>
      <c r="T22" s="32">
        <f t="shared" si="13"/>
        <v>3500</v>
      </c>
    </row>
    <row r="23" spans="1:20" ht="12.75">
      <c r="A23" s="2" t="s">
        <v>39</v>
      </c>
      <c r="B23" s="119">
        <v>2500</v>
      </c>
      <c r="C23" s="32">
        <f t="shared" si="17"/>
        <v>3162.5</v>
      </c>
      <c r="D23" s="32">
        <f t="shared" si="17"/>
        <v>3162.5</v>
      </c>
      <c r="E23" s="139">
        <f>B23</f>
        <v>2500</v>
      </c>
      <c r="F23" s="32">
        <f t="shared" si="11"/>
        <v>3362.5</v>
      </c>
      <c r="G23" s="32">
        <f t="shared" si="21"/>
        <v>3362.5</v>
      </c>
      <c r="H23" s="32">
        <f t="shared" si="21"/>
        <v>3362.5</v>
      </c>
      <c r="I23" s="139">
        <f>F23</f>
        <v>3362.5</v>
      </c>
      <c r="J23" s="158">
        <f>B23</f>
        <v>2500</v>
      </c>
      <c r="K23" s="32">
        <f t="shared" si="12"/>
        <v>3487.5</v>
      </c>
      <c r="L23" s="32">
        <f t="shared" si="22"/>
        <v>3487.5</v>
      </c>
      <c r="M23" s="32">
        <f t="shared" si="22"/>
        <v>3687.5</v>
      </c>
      <c r="N23" s="139">
        <f>K23</f>
        <v>3487.5</v>
      </c>
      <c r="O23" s="32">
        <f>M82</f>
        <v>3612.5</v>
      </c>
      <c r="P23" s="32">
        <f t="shared" si="23"/>
        <v>3612.5</v>
      </c>
      <c r="Q23" s="32">
        <f t="shared" si="23"/>
        <v>3612.5</v>
      </c>
      <c r="R23" s="139">
        <f>O23</f>
        <v>3612.5</v>
      </c>
      <c r="S23" s="158">
        <f>K23</f>
        <v>3487.5</v>
      </c>
      <c r="T23" s="32">
        <f t="shared" si="13"/>
        <v>2500</v>
      </c>
    </row>
    <row r="24" spans="1:20" ht="12.75">
      <c r="A24" s="2" t="s">
        <v>40</v>
      </c>
      <c r="B24" s="119">
        <v>1000</v>
      </c>
      <c r="C24" s="32">
        <f t="shared" si="17"/>
        <v>2962.5</v>
      </c>
      <c r="D24" s="32">
        <f t="shared" si="17"/>
        <v>2962.5</v>
      </c>
      <c r="E24" s="139">
        <f>B24</f>
        <v>1000</v>
      </c>
      <c r="F24" s="32">
        <f t="shared" si="11"/>
        <v>3337.5</v>
      </c>
      <c r="G24" s="32">
        <f t="shared" si="21"/>
        <v>3337.5</v>
      </c>
      <c r="H24" s="32">
        <f t="shared" si="21"/>
        <v>3337.5</v>
      </c>
      <c r="I24" s="139">
        <f>F24</f>
        <v>3337.5</v>
      </c>
      <c r="J24" s="158">
        <f>B24</f>
        <v>1000</v>
      </c>
      <c r="K24" s="32">
        <f t="shared" si="12"/>
        <v>3462.5</v>
      </c>
      <c r="L24" s="32">
        <f t="shared" si="22"/>
        <v>3462.5</v>
      </c>
      <c r="M24" s="32">
        <f t="shared" si="22"/>
        <v>3525</v>
      </c>
      <c r="N24" s="139">
        <f>K24</f>
        <v>3462.5</v>
      </c>
      <c r="O24" s="32">
        <f>M83</f>
        <v>3587.5</v>
      </c>
      <c r="P24" s="32">
        <f t="shared" si="23"/>
        <v>3587.5</v>
      </c>
      <c r="Q24" s="32">
        <f t="shared" si="23"/>
        <v>3587.5</v>
      </c>
      <c r="R24" s="139">
        <f>O24</f>
        <v>3587.5</v>
      </c>
      <c r="S24" s="158">
        <f>K24</f>
        <v>3462.5</v>
      </c>
      <c r="T24" s="32">
        <f t="shared" si="13"/>
        <v>1000</v>
      </c>
    </row>
    <row r="25" spans="1:20" ht="12.75">
      <c r="A25" s="2" t="s">
        <v>41</v>
      </c>
      <c r="B25" s="119">
        <v>700</v>
      </c>
      <c r="C25" s="32">
        <f t="shared" si="17"/>
        <v>1750</v>
      </c>
      <c r="D25" s="32">
        <f t="shared" si="17"/>
        <v>1750</v>
      </c>
      <c r="E25" s="139">
        <f>B25</f>
        <v>700</v>
      </c>
      <c r="F25" s="32">
        <f t="shared" si="11"/>
        <v>1987.5</v>
      </c>
      <c r="G25" s="32">
        <f t="shared" si="21"/>
        <v>1987.5</v>
      </c>
      <c r="H25" s="32">
        <f t="shared" si="21"/>
        <v>1987.5</v>
      </c>
      <c r="I25" s="139">
        <f>F25</f>
        <v>1987.5</v>
      </c>
      <c r="J25" s="158">
        <f>B25</f>
        <v>700</v>
      </c>
      <c r="K25" s="32">
        <f t="shared" si="12"/>
        <v>2037.5</v>
      </c>
      <c r="L25" s="32">
        <f t="shared" si="22"/>
        <v>2037.5</v>
      </c>
      <c r="M25" s="32">
        <f t="shared" si="22"/>
        <v>2050</v>
      </c>
      <c r="N25" s="139">
        <f>K25</f>
        <v>2037.5</v>
      </c>
      <c r="O25" s="32">
        <f>M84</f>
        <v>2162.5</v>
      </c>
      <c r="P25" s="32">
        <f t="shared" si="23"/>
        <v>2162.5</v>
      </c>
      <c r="Q25" s="32">
        <f t="shared" si="23"/>
        <v>2162.5</v>
      </c>
      <c r="R25" s="139">
        <f>O25</f>
        <v>2162.5</v>
      </c>
      <c r="S25" s="158">
        <f>K25</f>
        <v>2037.5</v>
      </c>
      <c r="T25" s="32">
        <f t="shared" si="13"/>
        <v>700</v>
      </c>
    </row>
    <row r="26" spans="1:20" s="169" customFormat="1" ht="12.75">
      <c r="A26" s="169" t="s">
        <v>42</v>
      </c>
      <c r="B26" s="170"/>
      <c r="C26" s="139"/>
      <c r="D26" s="139"/>
      <c r="E26" s="139"/>
      <c r="F26" s="139"/>
      <c r="G26" s="139"/>
      <c r="H26" s="139"/>
      <c r="I26" s="139"/>
      <c r="J26" s="158"/>
      <c r="K26" s="139"/>
      <c r="L26" s="139"/>
      <c r="M26" s="139"/>
      <c r="N26" s="139"/>
      <c r="O26" s="139"/>
      <c r="P26" s="139"/>
      <c r="Q26" s="139"/>
      <c r="R26" s="139"/>
      <c r="S26" s="158"/>
      <c r="T26" s="139"/>
    </row>
    <row r="27" spans="1:20" ht="12.75">
      <c r="A27" s="2" t="s">
        <v>43</v>
      </c>
      <c r="B27" s="119">
        <v>1000</v>
      </c>
      <c r="C27" s="32">
        <f t="shared" si="17"/>
        <v>1537.5</v>
      </c>
      <c r="D27" s="32">
        <f t="shared" si="17"/>
        <v>1537.5</v>
      </c>
      <c r="E27" s="139">
        <f>B27</f>
        <v>1000</v>
      </c>
      <c r="F27" s="32">
        <f t="shared" si="11"/>
        <v>1712.5</v>
      </c>
      <c r="G27" s="32">
        <f>F86</f>
        <v>1712.5</v>
      </c>
      <c r="H27" s="32">
        <f>G86</f>
        <v>1712.5</v>
      </c>
      <c r="I27" s="139">
        <f>F27</f>
        <v>1712.5</v>
      </c>
      <c r="J27" s="158">
        <f>B27</f>
        <v>1000</v>
      </c>
      <c r="K27" s="32">
        <f t="shared" si="12"/>
        <v>2037.5</v>
      </c>
      <c r="L27" s="32">
        <f>K86</f>
        <v>1837.5</v>
      </c>
      <c r="M27" s="32">
        <f>L86</f>
        <v>2037.5</v>
      </c>
      <c r="N27" s="139">
        <f>K27</f>
        <v>2037.5</v>
      </c>
      <c r="O27" s="32">
        <f>M86</f>
        <v>1912.5</v>
      </c>
      <c r="P27" s="32">
        <f>O86</f>
        <v>1912.5</v>
      </c>
      <c r="Q27" s="32">
        <f>P86</f>
        <v>1912.5</v>
      </c>
      <c r="R27" s="139">
        <f>O27</f>
        <v>1912.5</v>
      </c>
      <c r="S27" s="158">
        <f>K27</f>
        <v>2037.5</v>
      </c>
      <c r="T27" s="32">
        <f t="shared" si="13"/>
        <v>1000</v>
      </c>
    </row>
    <row r="28" spans="1:20" s="169" customFormat="1" ht="12.75">
      <c r="A28" s="169" t="s">
        <v>44</v>
      </c>
      <c r="B28" s="170"/>
      <c r="C28" s="139"/>
      <c r="D28" s="139"/>
      <c r="E28" s="139"/>
      <c r="F28" s="139"/>
      <c r="G28" s="139"/>
      <c r="H28" s="139"/>
      <c r="I28" s="139"/>
      <c r="J28" s="158"/>
      <c r="K28" s="139"/>
      <c r="L28" s="139"/>
      <c r="M28" s="139"/>
      <c r="N28" s="139"/>
      <c r="O28" s="139"/>
      <c r="P28" s="139"/>
      <c r="Q28" s="139"/>
      <c r="R28" s="139"/>
      <c r="S28" s="158"/>
      <c r="T28" s="139"/>
    </row>
    <row r="29" spans="1:20" ht="12.75">
      <c r="A29" s="2" t="s">
        <v>45</v>
      </c>
      <c r="B29" s="119">
        <v>2000</v>
      </c>
      <c r="C29" s="32">
        <f t="shared" si="17"/>
        <v>3762.5</v>
      </c>
      <c r="D29" s="32">
        <f t="shared" si="17"/>
        <v>3887.5</v>
      </c>
      <c r="E29" s="139">
        <f>B29</f>
        <v>2000</v>
      </c>
      <c r="F29" s="32">
        <f t="shared" si="11"/>
        <v>3337.5</v>
      </c>
      <c r="G29" s="32">
        <f>F88</f>
        <v>3287.5</v>
      </c>
      <c r="H29" s="32">
        <f>G88</f>
        <v>3212.5</v>
      </c>
      <c r="I29" s="139">
        <f>F29</f>
        <v>3337.5</v>
      </c>
      <c r="J29" s="158">
        <f>B29</f>
        <v>2000</v>
      </c>
      <c r="K29" s="32">
        <f t="shared" si="12"/>
        <v>3662.5</v>
      </c>
      <c r="L29" s="32">
        <f>K88</f>
        <v>3187.5</v>
      </c>
      <c r="M29" s="32">
        <f>L88</f>
        <v>3300</v>
      </c>
      <c r="N29" s="139">
        <f>K29</f>
        <v>3662.5</v>
      </c>
      <c r="O29" s="32">
        <f>M88</f>
        <v>3312.5</v>
      </c>
      <c r="P29" s="32">
        <f>O88</f>
        <v>3400</v>
      </c>
      <c r="Q29" s="32">
        <f>P88</f>
        <v>3562.5</v>
      </c>
      <c r="R29" s="139">
        <f>O29</f>
        <v>3312.5</v>
      </c>
      <c r="S29" s="158">
        <f>K29</f>
        <v>3662.5</v>
      </c>
      <c r="T29" s="32">
        <f t="shared" si="13"/>
        <v>2000</v>
      </c>
    </row>
    <row r="30" spans="2:20" ht="12.75">
      <c r="B30" s="34"/>
      <c r="C30" s="34"/>
      <c r="D30" s="34"/>
      <c r="E30" s="139"/>
      <c r="F30" s="34"/>
      <c r="G30" s="34"/>
      <c r="H30" s="34"/>
      <c r="I30" s="139"/>
      <c r="J30" s="158"/>
      <c r="K30" s="34"/>
      <c r="L30" s="34"/>
      <c r="M30" s="34"/>
      <c r="N30" s="139"/>
      <c r="O30" s="34"/>
      <c r="P30" s="34"/>
      <c r="Q30" s="34"/>
      <c r="R30" s="139"/>
      <c r="S30" s="158"/>
      <c r="T30" s="34"/>
    </row>
    <row r="31" spans="1:20" s="3" customFormat="1" ht="12.75">
      <c r="A31" s="3" t="s">
        <v>46</v>
      </c>
      <c r="B31" s="35"/>
      <c r="C31" s="35"/>
      <c r="D31" s="35"/>
      <c r="E31" s="140"/>
      <c r="F31" s="35"/>
      <c r="G31" s="35"/>
      <c r="H31" s="35"/>
      <c r="I31" s="140"/>
      <c r="J31" s="159"/>
      <c r="K31" s="35"/>
      <c r="L31" s="35"/>
      <c r="M31" s="35"/>
      <c r="N31" s="140"/>
      <c r="O31" s="35"/>
      <c r="P31" s="35"/>
      <c r="Q31" s="35"/>
      <c r="R31" s="140"/>
      <c r="S31" s="159"/>
      <c r="T31" s="35"/>
    </row>
    <row r="32" spans="1:20" s="3" customFormat="1" ht="12.75">
      <c r="A32" s="3" t="s">
        <v>1</v>
      </c>
      <c r="B32" s="35" t="s">
        <v>2</v>
      </c>
      <c r="C32" s="35" t="s">
        <v>3</v>
      </c>
      <c r="D32" s="35" t="s">
        <v>4</v>
      </c>
      <c r="E32" s="140" t="s">
        <v>5</v>
      </c>
      <c r="F32" s="35" t="s">
        <v>6</v>
      </c>
      <c r="G32" s="35" t="s">
        <v>7</v>
      </c>
      <c r="H32" s="35" t="s">
        <v>8</v>
      </c>
      <c r="I32" s="140" t="s">
        <v>9</v>
      </c>
      <c r="J32" s="159" t="s">
        <v>10</v>
      </c>
      <c r="K32" s="35" t="s">
        <v>11</v>
      </c>
      <c r="L32" s="35" t="s">
        <v>12</v>
      </c>
      <c r="M32" s="35" t="s">
        <v>13</v>
      </c>
      <c r="N32" s="140" t="s">
        <v>14</v>
      </c>
      <c r="O32" s="35" t="s">
        <v>15</v>
      </c>
      <c r="P32" s="35" t="s">
        <v>16</v>
      </c>
      <c r="Q32" s="35" t="s">
        <v>17</v>
      </c>
      <c r="R32" s="140" t="s">
        <v>18</v>
      </c>
      <c r="S32" s="159" t="s">
        <v>19</v>
      </c>
      <c r="T32" s="35">
        <v>2005</v>
      </c>
    </row>
    <row r="33" spans="1:20" s="169" customFormat="1" ht="12.75">
      <c r="A33" s="169" t="s">
        <v>20</v>
      </c>
      <c r="B33" s="139"/>
      <c r="C33" s="139"/>
      <c r="D33" s="139"/>
      <c r="E33" s="139"/>
      <c r="F33" s="139"/>
      <c r="G33" s="139"/>
      <c r="H33" s="139"/>
      <c r="I33" s="139"/>
      <c r="J33" s="158"/>
      <c r="K33" s="139"/>
      <c r="L33" s="139"/>
      <c r="M33" s="139"/>
      <c r="N33" s="139"/>
      <c r="O33" s="139"/>
      <c r="P33" s="139"/>
      <c r="Q33" s="139"/>
      <c r="R33" s="139"/>
      <c r="S33" s="158"/>
      <c r="T33" s="139"/>
    </row>
    <row r="34" spans="1:20" ht="12.75">
      <c r="A34" s="2" t="s">
        <v>21</v>
      </c>
      <c r="B34" s="32">
        <f>'[1]North'!B5+'[1]East'!B5+'[1]South'!B5+'[1]West'!B5</f>
        <v>3500</v>
      </c>
      <c r="C34" s="32">
        <f>'[1]North'!C5+'[1]East'!C5+'[1]South'!C5+'[1]West'!C5</f>
        <v>3500</v>
      </c>
      <c r="D34" s="32">
        <f>'[1]North'!D5+'[1]East'!D5+'[1]South'!D5+'[1]West'!D5</f>
        <v>3500</v>
      </c>
      <c r="E34" s="139">
        <f>SUM(B34:D34)</f>
        <v>10500</v>
      </c>
      <c r="F34" s="32">
        <f>'[1]North'!F5+'[1]East'!F5+'[1]South'!F5+'[1]West'!F5</f>
        <v>3700</v>
      </c>
      <c r="G34" s="32">
        <f>'[1]North'!G5+'[1]East'!G5+'[1]South'!G5+'[1]West'!G5</f>
        <v>3700</v>
      </c>
      <c r="H34" s="32">
        <f>'[1]North'!H5+'[1]East'!H5+'[1]South'!H5+'[1]West'!H5</f>
        <v>3700</v>
      </c>
      <c r="I34" s="139">
        <f>SUM(F34:H34)</f>
        <v>11100</v>
      </c>
      <c r="J34" s="158">
        <f>E34+I34</f>
        <v>21600</v>
      </c>
      <c r="K34" s="32">
        <f>'[1]North'!K5+'[1]East'!K5+'[1]South'!K5+'[1]West'!K5</f>
        <v>4300</v>
      </c>
      <c r="L34" s="32">
        <f>'[1]North'!L5+'[1]East'!L5+'[1]South'!L5+'[1]West'!L5</f>
        <v>3800</v>
      </c>
      <c r="M34" s="32">
        <f>'[1]North'!M5+'[1]East'!M5+'[1]South'!M5+'[1]West'!M5</f>
        <v>4000</v>
      </c>
      <c r="N34" s="139">
        <f>SUM(K34:M34)</f>
        <v>12100</v>
      </c>
      <c r="O34" s="32">
        <f>'[1]North'!O5+'[1]East'!O5+'[1]South'!O5+'[1]West'!O5</f>
        <v>3900</v>
      </c>
      <c r="P34" s="32">
        <f>'[1]North'!P5+'[1]East'!P5+'[1]South'!P5+'[1]West'!P5</f>
        <v>3900</v>
      </c>
      <c r="Q34" s="32">
        <f>'[1]North'!Q5+'[1]East'!Q5+'[1]South'!Q5+'[1]West'!Q5</f>
        <v>3900</v>
      </c>
      <c r="R34" s="139">
        <f>SUM(O34:Q34)</f>
        <v>11700</v>
      </c>
      <c r="S34" s="158">
        <f>N34+R34</f>
        <v>23800</v>
      </c>
      <c r="T34" s="32">
        <f>S34+J34</f>
        <v>45400</v>
      </c>
    </row>
    <row r="35" spans="1:20" ht="12.75">
      <c r="A35" s="2" t="s">
        <v>22</v>
      </c>
      <c r="B35" s="32">
        <f>'[1]North'!B6+'[1]East'!B6+'[1]South'!B6+'[1]West'!B6</f>
        <v>1950</v>
      </c>
      <c r="C35" s="32">
        <f>'[1]North'!C6+'[1]East'!C6+'[1]South'!C6+'[1]West'!C6</f>
        <v>1950</v>
      </c>
      <c r="D35" s="32">
        <f>'[1]North'!D6+'[1]East'!D6+'[1]South'!D6+'[1]West'!D6</f>
        <v>1950</v>
      </c>
      <c r="E35" s="139">
        <f aca="true" t="shared" si="24" ref="E35:E58">SUM(B35:D35)</f>
        <v>5850</v>
      </c>
      <c r="F35" s="32">
        <f>'[1]North'!F6+'[1]East'!F6+'[1]South'!F6+'[1]West'!F6</f>
        <v>2050</v>
      </c>
      <c r="G35" s="32">
        <f>'[1]North'!G6+'[1]East'!G6+'[1]South'!G6+'[1]West'!G6</f>
        <v>2050</v>
      </c>
      <c r="H35" s="32">
        <f>'[1]North'!H6+'[1]East'!H6+'[1]South'!H6+'[1]West'!H6</f>
        <v>2050</v>
      </c>
      <c r="I35" s="139">
        <f aca="true" t="shared" si="25" ref="I35:I58">SUM(F35:H35)</f>
        <v>6150</v>
      </c>
      <c r="J35" s="158">
        <f aca="true" t="shared" si="26" ref="J35:J58">E35+I35</f>
        <v>12000</v>
      </c>
      <c r="K35" s="32">
        <f>'[1]North'!K6+'[1]East'!K6+'[1]South'!K6+'[1]West'!K6</f>
        <v>2900</v>
      </c>
      <c r="L35" s="32">
        <f>'[1]North'!L6+'[1]East'!L6+'[1]South'!L6+'[1]West'!L6</f>
        <v>2100</v>
      </c>
      <c r="M35" s="32">
        <f>'[1]North'!M6+'[1]East'!M6+'[1]South'!M6+'[1]West'!M6</f>
        <v>2270</v>
      </c>
      <c r="N35" s="139">
        <f aca="true" t="shared" si="27" ref="N35:N58">SUM(K35:M35)</f>
        <v>7270</v>
      </c>
      <c r="O35" s="32">
        <f>'[1]North'!O6+'[1]East'!O6+'[1]South'!O6+'[1]West'!O6</f>
        <v>2150</v>
      </c>
      <c r="P35" s="32">
        <f>'[1]North'!P6+'[1]East'!P6+'[1]South'!P6+'[1]West'!P6</f>
        <v>2150</v>
      </c>
      <c r="Q35" s="32">
        <f>'[1]North'!Q6+'[1]East'!Q6+'[1]South'!Q6+'[1]West'!Q6</f>
        <v>2150</v>
      </c>
      <c r="R35" s="139">
        <f aca="true" t="shared" si="28" ref="R35:R58">SUM(O35:Q35)</f>
        <v>6450</v>
      </c>
      <c r="S35" s="158">
        <f aca="true" t="shared" si="29" ref="S35:S58">N35+R35</f>
        <v>13720</v>
      </c>
      <c r="T35" s="32">
        <f aca="true" t="shared" si="30" ref="T35:T58">S35+J35</f>
        <v>25720</v>
      </c>
    </row>
    <row r="36" spans="1:20" ht="12.75">
      <c r="A36" s="2" t="s">
        <v>23</v>
      </c>
      <c r="B36" s="32">
        <f>'[1]North'!B7+'[1]East'!B7+'[1]South'!B7+'[1]West'!B7</f>
        <v>1685</v>
      </c>
      <c r="C36" s="32">
        <f>'[1]North'!C7+'[1]East'!C7+'[1]South'!C7+'[1]West'!C7</f>
        <v>1685</v>
      </c>
      <c r="D36" s="32">
        <f>'[1]North'!D7+'[1]East'!D7+'[1]South'!D7+'[1]West'!D7</f>
        <v>1685</v>
      </c>
      <c r="E36" s="139">
        <f t="shared" si="24"/>
        <v>5055</v>
      </c>
      <c r="F36" s="32">
        <f>'[1]North'!F7+'[1]East'!F7+'[1]South'!F7+'[1]West'!F7</f>
        <v>1835</v>
      </c>
      <c r="G36" s="32">
        <f>'[1]North'!G7+'[1]East'!G7+'[1]South'!G7+'[1]West'!G7</f>
        <v>1835</v>
      </c>
      <c r="H36" s="32">
        <f>'[1]North'!H7+'[1]East'!H7+'[1]South'!H7+'[1]West'!H7</f>
        <v>1835</v>
      </c>
      <c r="I36" s="139">
        <f t="shared" si="25"/>
        <v>5505</v>
      </c>
      <c r="J36" s="158">
        <f t="shared" si="26"/>
        <v>10560</v>
      </c>
      <c r="K36" s="32">
        <f>'[1]North'!K7+'[1]East'!K7+'[1]South'!K7+'[1]West'!K7</f>
        <v>2185</v>
      </c>
      <c r="L36" s="32">
        <f>'[1]North'!L7+'[1]East'!L7+'[1]South'!L7+'[1]West'!L7</f>
        <v>1885</v>
      </c>
      <c r="M36" s="32">
        <f>'[1]North'!M7+'[1]East'!M7+'[1]South'!M7+'[1]West'!M7</f>
        <v>1885</v>
      </c>
      <c r="N36" s="139">
        <f t="shared" si="27"/>
        <v>5955</v>
      </c>
      <c r="O36" s="32">
        <f>'[1]North'!O7+'[1]East'!O7+'[1]South'!O7+'[1]West'!O7</f>
        <v>1935</v>
      </c>
      <c r="P36" s="32">
        <f>'[1]North'!P7+'[1]East'!P7+'[1]South'!P7+'[1]West'!P7</f>
        <v>1935</v>
      </c>
      <c r="Q36" s="32">
        <f>'[1]North'!Q7+'[1]East'!Q7+'[1]South'!Q7+'[1]West'!Q7</f>
        <v>1935</v>
      </c>
      <c r="R36" s="139">
        <f t="shared" si="28"/>
        <v>5805</v>
      </c>
      <c r="S36" s="158">
        <f t="shared" si="29"/>
        <v>11760</v>
      </c>
      <c r="T36" s="32">
        <f t="shared" si="30"/>
        <v>22320</v>
      </c>
    </row>
    <row r="37" spans="1:20" ht="12.75">
      <c r="A37" s="2" t="s">
        <v>24</v>
      </c>
      <c r="B37" s="32">
        <f>'[1]North'!B8+'[1]East'!B8+'[1]South'!B8+'[1]West'!B8</f>
        <v>3150</v>
      </c>
      <c r="C37" s="32">
        <f>'[1]North'!C8+'[1]East'!C8+'[1]South'!C8+'[1]West'!C8</f>
        <v>3150</v>
      </c>
      <c r="D37" s="32">
        <f>'[1]North'!D8+'[1]East'!D8+'[1]South'!D8+'[1]West'!D8</f>
        <v>3150</v>
      </c>
      <c r="E37" s="139">
        <f t="shared" si="24"/>
        <v>9450</v>
      </c>
      <c r="F37" s="32">
        <f>'[1]North'!F8+'[1]East'!F8+'[1]South'!F8+'[1]West'!F8</f>
        <v>3300</v>
      </c>
      <c r="G37" s="32">
        <f>'[1]North'!G8+'[1]East'!G8+'[1]South'!G8+'[1]West'!G8</f>
        <v>3300</v>
      </c>
      <c r="H37" s="32">
        <f>'[1]North'!H8+'[1]East'!H8+'[1]South'!H8+'[1]West'!H8</f>
        <v>3300</v>
      </c>
      <c r="I37" s="139">
        <f t="shared" si="25"/>
        <v>9900</v>
      </c>
      <c r="J37" s="158">
        <f t="shared" si="26"/>
        <v>19350</v>
      </c>
      <c r="K37" s="32">
        <f>'[1]North'!K8+'[1]East'!K8+'[1]South'!K8+'[1]West'!K8</f>
        <v>3350</v>
      </c>
      <c r="L37" s="32">
        <f>'[1]North'!L8+'[1]East'!L8+'[1]South'!L8+'[1]West'!L8</f>
        <v>3350</v>
      </c>
      <c r="M37" s="32">
        <f>'[1]North'!M8+'[1]East'!M8+'[1]South'!M8+'[1]West'!M8</f>
        <v>3350</v>
      </c>
      <c r="N37" s="139">
        <f t="shared" si="27"/>
        <v>10050</v>
      </c>
      <c r="O37" s="32">
        <f>'[1]North'!O8+'[1]East'!O8+'[1]South'!O8+'[1]West'!O8</f>
        <v>3400</v>
      </c>
      <c r="P37" s="32">
        <f>'[1]North'!P8+'[1]East'!P8+'[1]South'!P8+'[1]West'!P8</f>
        <v>3400</v>
      </c>
      <c r="Q37" s="32">
        <f>'[1]North'!Q8+'[1]East'!Q8+'[1]South'!Q8+'[1]West'!Q8</f>
        <v>3400</v>
      </c>
      <c r="R37" s="139">
        <f t="shared" si="28"/>
        <v>10200</v>
      </c>
      <c r="S37" s="158">
        <f t="shared" si="29"/>
        <v>20250</v>
      </c>
      <c r="T37" s="32">
        <f t="shared" si="30"/>
        <v>39600</v>
      </c>
    </row>
    <row r="38" spans="1:20" ht="12.75">
      <c r="A38" s="2" t="s">
        <v>25</v>
      </c>
      <c r="B38" s="32">
        <f>'[1]North'!B9+'[1]East'!B9+'[1]South'!B9+'[1]West'!B9</f>
        <v>1490</v>
      </c>
      <c r="C38" s="32">
        <f>'[1]North'!C9+'[1]East'!C9+'[1]South'!C9+'[1]West'!C9</f>
        <v>1505</v>
      </c>
      <c r="D38" s="32">
        <f>'[1]North'!D9+'[1]East'!D9+'[1]South'!D9+'[1]West'!D9</f>
        <v>1505</v>
      </c>
      <c r="E38" s="139">
        <f t="shared" si="24"/>
        <v>4500</v>
      </c>
      <c r="F38" s="32">
        <f>'[1]North'!F9+'[1]East'!F9+'[1]South'!F9+'[1]West'!F9</f>
        <v>1605</v>
      </c>
      <c r="G38" s="32">
        <f>'[1]North'!G9+'[1]East'!G9+'[1]South'!G9+'[1]West'!G9</f>
        <v>1605</v>
      </c>
      <c r="H38" s="32">
        <f>'[1]North'!H9+'[1]East'!H9+'[1]South'!H9+'[1]West'!H9</f>
        <v>1605</v>
      </c>
      <c r="I38" s="139">
        <f t="shared" si="25"/>
        <v>4815</v>
      </c>
      <c r="J38" s="158">
        <f t="shared" si="26"/>
        <v>9315</v>
      </c>
      <c r="K38" s="32">
        <f>'[1]North'!K9+'[1]East'!K9+'[1]South'!K9+'[1]West'!K9</f>
        <v>1655</v>
      </c>
      <c r="L38" s="32">
        <f>'[1]North'!L9+'[1]East'!L9+'[1]South'!L9+'[1]West'!L9</f>
        <v>1655</v>
      </c>
      <c r="M38" s="32">
        <f>'[1]North'!M9+'[1]East'!M9+'[1]South'!M9+'[1]West'!M9</f>
        <v>1655</v>
      </c>
      <c r="N38" s="139">
        <f t="shared" si="27"/>
        <v>4965</v>
      </c>
      <c r="O38" s="32">
        <f>'[1]North'!O9+'[1]East'!O9+'[1]South'!O9+'[1]West'!O9</f>
        <v>1705</v>
      </c>
      <c r="P38" s="32">
        <f>'[1]North'!P9+'[1]East'!P9+'[1]South'!P9+'[1]West'!P9</f>
        <v>1705</v>
      </c>
      <c r="Q38" s="32">
        <f>'[1]North'!Q9+'[1]East'!Q9+'[1]South'!Q9+'[1]West'!Q9</f>
        <v>1705</v>
      </c>
      <c r="R38" s="139">
        <f t="shared" si="28"/>
        <v>5115</v>
      </c>
      <c r="S38" s="158">
        <f t="shared" si="29"/>
        <v>10080</v>
      </c>
      <c r="T38" s="32">
        <f t="shared" si="30"/>
        <v>19395</v>
      </c>
    </row>
    <row r="39" spans="1:20" ht="12.75">
      <c r="A39" s="2" t="s">
        <v>26</v>
      </c>
      <c r="B39" s="32">
        <f>'[1]North'!B10+'[1]East'!B10+'[1]South'!B10+'[1]West'!B10</f>
        <v>665</v>
      </c>
      <c r="C39" s="32">
        <f>'[1]North'!C10+'[1]East'!C10+'[1]South'!C10+'[1]West'!C10</f>
        <v>665</v>
      </c>
      <c r="D39" s="32">
        <f>'[1]North'!D10+'[1]East'!D10+'[1]South'!D10+'[1]West'!D10</f>
        <v>665</v>
      </c>
      <c r="E39" s="139">
        <f t="shared" si="24"/>
        <v>1995</v>
      </c>
      <c r="F39" s="32">
        <f>'[1]North'!F10+'[1]East'!F10+'[1]South'!F10+'[1]West'!F10</f>
        <v>740</v>
      </c>
      <c r="G39" s="32">
        <f>'[1]North'!G10+'[1]East'!G10+'[1]South'!G10+'[1]West'!G10</f>
        <v>740</v>
      </c>
      <c r="H39" s="32">
        <f>'[1]North'!H10+'[1]East'!H10+'[1]South'!H10+'[1]West'!H10</f>
        <v>740</v>
      </c>
      <c r="I39" s="139">
        <f t="shared" si="25"/>
        <v>2220</v>
      </c>
      <c r="J39" s="158">
        <f t="shared" si="26"/>
        <v>4215</v>
      </c>
      <c r="K39" s="32">
        <f>'[1]North'!K10+'[1]East'!K10+'[1]South'!K10+'[1]West'!K10</f>
        <v>790</v>
      </c>
      <c r="L39" s="32">
        <f>'[1]North'!L10+'[1]East'!L10+'[1]South'!L10+'[1]West'!L10</f>
        <v>790</v>
      </c>
      <c r="M39" s="32">
        <f>'[1]North'!M10+'[1]East'!M10+'[1]South'!M10+'[1]West'!M10</f>
        <v>790</v>
      </c>
      <c r="N39" s="139">
        <f t="shared" si="27"/>
        <v>2370</v>
      </c>
      <c r="O39" s="32">
        <f>'[1]North'!O10+'[1]East'!O10+'[1]South'!O10+'[1]West'!O10</f>
        <v>840</v>
      </c>
      <c r="P39" s="32">
        <f>'[1]North'!P10+'[1]East'!P10+'[1]South'!P10+'[1]West'!P10</f>
        <v>840</v>
      </c>
      <c r="Q39" s="32">
        <f>'[1]North'!Q10+'[1]East'!Q10+'[1]South'!Q10+'[1]West'!Q10</f>
        <v>840</v>
      </c>
      <c r="R39" s="139">
        <f t="shared" si="28"/>
        <v>2520</v>
      </c>
      <c r="S39" s="158">
        <f t="shared" si="29"/>
        <v>4890</v>
      </c>
      <c r="T39" s="32">
        <f t="shared" si="30"/>
        <v>9105</v>
      </c>
    </row>
    <row r="40" spans="1:20" s="169" customFormat="1" ht="12.75">
      <c r="A40" s="169" t="s">
        <v>27</v>
      </c>
      <c r="B40" s="139"/>
      <c r="C40" s="139"/>
      <c r="D40" s="139"/>
      <c r="E40" s="139"/>
      <c r="F40" s="139"/>
      <c r="G40" s="139"/>
      <c r="H40" s="139"/>
      <c r="I40" s="139"/>
      <c r="J40" s="158"/>
      <c r="K40" s="139"/>
      <c r="L40" s="139"/>
      <c r="M40" s="139"/>
      <c r="N40" s="139"/>
      <c r="O40" s="139"/>
      <c r="P40" s="139"/>
      <c r="Q40" s="139"/>
      <c r="R40" s="139"/>
      <c r="S40" s="158"/>
      <c r="T40" s="139"/>
    </row>
    <row r="41" spans="1:20" ht="12.75">
      <c r="A41" s="2" t="s">
        <v>28</v>
      </c>
      <c r="B41" s="32">
        <f>'[1]North'!B12+'[1]East'!B12+'[1]South'!B12+'[1]West'!B12</f>
        <v>4650</v>
      </c>
      <c r="C41" s="32">
        <f>'[1]North'!C12+'[1]East'!C12+'[1]South'!C12+'[1]West'!C12</f>
        <v>4650</v>
      </c>
      <c r="D41" s="32">
        <f>'[1]North'!D12+'[1]East'!D12+'[1]South'!D12+'[1]West'!D12</f>
        <v>4650</v>
      </c>
      <c r="E41" s="139">
        <f t="shared" si="24"/>
        <v>13950</v>
      </c>
      <c r="F41" s="32">
        <f>'[1]North'!F12+'[1]East'!F12+'[1]South'!F12+'[1]West'!F12</f>
        <v>4950</v>
      </c>
      <c r="G41" s="32">
        <f>'[1]North'!G12+'[1]East'!G12+'[1]South'!G12+'[1]West'!G12</f>
        <v>4950</v>
      </c>
      <c r="H41" s="32">
        <f>'[1]North'!H12+'[1]East'!H12+'[1]South'!H12+'[1]West'!H12</f>
        <v>4950</v>
      </c>
      <c r="I41" s="139">
        <f t="shared" si="25"/>
        <v>14850</v>
      </c>
      <c r="J41" s="158">
        <f t="shared" si="26"/>
        <v>28800</v>
      </c>
      <c r="K41" s="32">
        <f>'[1]North'!K12+'[1]East'!K12+'[1]South'!K12+'[1]West'!K12</f>
        <v>5250</v>
      </c>
      <c r="L41" s="32">
        <f>'[1]North'!L12+'[1]East'!L12+'[1]South'!L12+'[1]West'!L12</f>
        <v>5000</v>
      </c>
      <c r="M41" s="32">
        <f>'[1]North'!M12+'[1]East'!M12+'[1]South'!M12+'[1]West'!M12</f>
        <v>5200</v>
      </c>
      <c r="N41" s="139">
        <f t="shared" si="27"/>
        <v>15450</v>
      </c>
      <c r="O41" s="32">
        <f>'[1]North'!O12+'[1]East'!O12+'[1]South'!O12+'[1]West'!O12</f>
        <v>5050</v>
      </c>
      <c r="P41" s="32">
        <f>'[1]North'!P12+'[1]East'!P12+'[1]South'!P12+'[1]West'!P12</f>
        <v>5050</v>
      </c>
      <c r="Q41" s="32">
        <f>'[1]North'!Q12+'[1]East'!Q12+'[1]South'!Q12+'[1]West'!Q12</f>
        <v>5050</v>
      </c>
      <c r="R41" s="139">
        <f t="shared" si="28"/>
        <v>15150</v>
      </c>
      <c r="S41" s="158">
        <f t="shared" si="29"/>
        <v>30600</v>
      </c>
      <c r="T41" s="32">
        <f t="shared" si="30"/>
        <v>59400</v>
      </c>
    </row>
    <row r="42" spans="1:20" ht="12.75">
      <c r="A42" s="2" t="s">
        <v>29</v>
      </c>
      <c r="B42" s="32">
        <f>'[1]North'!B13+'[1]East'!B13+'[1]South'!B13+'[1]West'!B13</f>
        <v>3250</v>
      </c>
      <c r="C42" s="32">
        <f>'[1]North'!C13+'[1]East'!C13+'[1]South'!C13+'[1]West'!C13</f>
        <v>3250</v>
      </c>
      <c r="D42" s="32">
        <f>'[1]North'!D13+'[1]East'!D13+'[1]South'!D13+'[1]West'!D13</f>
        <v>3250</v>
      </c>
      <c r="E42" s="139">
        <f t="shared" si="24"/>
        <v>9750</v>
      </c>
      <c r="F42" s="32">
        <f>'[1]North'!F13+'[1]East'!F13+'[1]South'!F13+'[1]West'!F13</f>
        <v>3600</v>
      </c>
      <c r="G42" s="32">
        <f>'[1]North'!G13+'[1]East'!G13+'[1]South'!G13+'[1]West'!G13</f>
        <v>3600</v>
      </c>
      <c r="H42" s="32">
        <f>'[1]North'!H13+'[1]East'!H13+'[1]South'!H13+'[1]West'!H13</f>
        <v>3600</v>
      </c>
      <c r="I42" s="139">
        <f t="shared" si="25"/>
        <v>10800</v>
      </c>
      <c r="J42" s="158">
        <f t="shared" si="26"/>
        <v>20550</v>
      </c>
      <c r="K42" s="32">
        <f>'[1]North'!K13+'[1]East'!K13+'[1]South'!K13+'[1]West'!K13</f>
        <v>3825</v>
      </c>
      <c r="L42" s="32">
        <f>'[1]North'!L13+'[1]East'!L13+'[1]South'!L13+'[1]West'!L13</f>
        <v>3700</v>
      </c>
      <c r="M42" s="32">
        <f>'[1]North'!M13+'[1]East'!M13+'[1]South'!M13+'[1]West'!M13</f>
        <v>3810</v>
      </c>
      <c r="N42" s="139">
        <f t="shared" si="27"/>
        <v>11335</v>
      </c>
      <c r="O42" s="32">
        <f>'[1]North'!O13+'[1]East'!O13+'[1]South'!O13+'[1]West'!O13</f>
        <v>3750</v>
      </c>
      <c r="P42" s="32">
        <f>'[1]North'!P13+'[1]East'!P13+'[1]South'!P13+'[1]West'!P13</f>
        <v>3750</v>
      </c>
      <c r="Q42" s="32">
        <f>'[1]North'!Q13+'[1]East'!Q13+'[1]South'!Q13+'[1]West'!Q13</f>
        <v>3750</v>
      </c>
      <c r="R42" s="139">
        <f t="shared" si="28"/>
        <v>11250</v>
      </c>
      <c r="S42" s="158">
        <f t="shared" si="29"/>
        <v>22585</v>
      </c>
      <c r="T42" s="32">
        <f t="shared" si="30"/>
        <v>43135</v>
      </c>
    </row>
    <row r="43" spans="1:20" ht="12.75">
      <c r="A43" s="2" t="s">
        <v>30</v>
      </c>
      <c r="B43" s="32">
        <f>'[1]North'!B14+'[1]East'!B14+'[1]South'!B14+'[1]West'!B14</f>
        <v>2600</v>
      </c>
      <c r="C43" s="32">
        <f>'[1]North'!C14+'[1]East'!C14+'[1]South'!C14+'[1]West'!C14</f>
        <v>2600</v>
      </c>
      <c r="D43" s="32">
        <f>'[1]North'!D14+'[1]East'!D14+'[1]South'!D14+'[1]West'!D14</f>
        <v>2600</v>
      </c>
      <c r="E43" s="139">
        <f t="shared" si="24"/>
        <v>7800</v>
      </c>
      <c r="F43" s="32">
        <f>'[1]North'!F14+'[1]East'!F14+'[1]South'!F14+'[1]West'!F14</f>
        <v>2850</v>
      </c>
      <c r="G43" s="32">
        <f>'[1]North'!G14+'[1]East'!G14+'[1]South'!G14+'[1]West'!G14</f>
        <v>2850</v>
      </c>
      <c r="H43" s="32">
        <f>'[1]North'!H14+'[1]East'!H14+'[1]South'!H14+'[1]West'!H14</f>
        <v>2850</v>
      </c>
      <c r="I43" s="139">
        <f t="shared" si="25"/>
        <v>8550</v>
      </c>
      <c r="J43" s="158">
        <f t="shared" si="26"/>
        <v>16350</v>
      </c>
      <c r="K43" s="32">
        <f>'[1]North'!K14+'[1]East'!K14+'[1]South'!K14+'[1]West'!K14</f>
        <v>3020</v>
      </c>
      <c r="L43" s="32">
        <f>'[1]North'!L14+'[1]East'!L14+'[1]South'!L14+'[1]West'!L14</f>
        <v>2870</v>
      </c>
      <c r="M43" s="32">
        <f>'[1]North'!M14+'[1]East'!M14+'[1]South'!M14+'[1]West'!M14</f>
        <v>2945</v>
      </c>
      <c r="N43" s="139">
        <f t="shared" si="27"/>
        <v>8835</v>
      </c>
      <c r="O43" s="32">
        <f>'[1]North'!O14+'[1]East'!O14+'[1]South'!O14+'[1]West'!O14</f>
        <v>2900</v>
      </c>
      <c r="P43" s="32">
        <f>'[1]North'!P14+'[1]East'!P14+'[1]South'!P14+'[1]West'!P14</f>
        <v>2900</v>
      </c>
      <c r="Q43" s="32">
        <f>'[1]North'!Q14+'[1]East'!Q14+'[1]South'!Q14+'[1]West'!Q14</f>
        <v>2900</v>
      </c>
      <c r="R43" s="139">
        <f t="shared" si="28"/>
        <v>8700</v>
      </c>
      <c r="S43" s="158">
        <f t="shared" si="29"/>
        <v>17535</v>
      </c>
      <c r="T43" s="32">
        <f t="shared" si="30"/>
        <v>33885</v>
      </c>
    </row>
    <row r="44" spans="1:20" s="169" customFormat="1" ht="12.75">
      <c r="A44" s="169" t="s">
        <v>31</v>
      </c>
      <c r="B44" s="139"/>
      <c r="C44" s="139"/>
      <c r="D44" s="139"/>
      <c r="E44" s="139"/>
      <c r="F44" s="139"/>
      <c r="G44" s="139"/>
      <c r="H44" s="139"/>
      <c r="I44" s="139"/>
      <c r="J44" s="158"/>
      <c r="K44" s="139"/>
      <c r="L44" s="139"/>
      <c r="M44" s="139"/>
      <c r="N44" s="139"/>
      <c r="O44" s="139"/>
      <c r="P44" s="139"/>
      <c r="Q44" s="139"/>
      <c r="R44" s="139"/>
      <c r="S44" s="158"/>
      <c r="T44" s="139"/>
    </row>
    <row r="45" spans="1:20" ht="12.75">
      <c r="A45" s="2" t="s">
        <v>32</v>
      </c>
      <c r="B45" s="32">
        <f>'[1]North'!B16+'[1]East'!B16+'[1]South'!B16+'[1]West'!B16</f>
        <v>5100</v>
      </c>
      <c r="C45" s="32">
        <f>'[1]North'!C16+'[1]East'!C16+'[1]South'!C16+'[1]West'!C16</f>
        <v>5100</v>
      </c>
      <c r="D45" s="32">
        <f>'[1]North'!D16+'[1]East'!D16+'[1]South'!D16+'[1]West'!D16</f>
        <v>5100</v>
      </c>
      <c r="E45" s="139">
        <f t="shared" si="24"/>
        <v>15300</v>
      </c>
      <c r="F45" s="32">
        <f>'[1]North'!F16+'[1]East'!F16+'[1]South'!F16+'[1]West'!F16</f>
        <v>5125</v>
      </c>
      <c r="G45" s="32">
        <f>'[1]North'!G16+'[1]East'!G16+'[1]South'!G16+'[1]West'!G16</f>
        <v>5125</v>
      </c>
      <c r="H45" s="32">
        <f>'[1]North'!H16+'[1]East'!H16+'[1]South'!H16+'[1]West'!H16</f>
        <v>5125</v>
      </c>
      <c r="I45" s="139">
        <f t="shared" si="25"/>
        <v>15375</v>
      </c>
      <c r="J45" s="158">
        <f t="shared" si="26"/>
        <v>30675</v>
      </c>
      <c r="K45" s="32">
        <f>'[1]North'!K16+'[1]East'!K16+'[1]South'!K16+'[1]West'!K16</f>
        <v>5350</v>
      </c>
      <c r="L45" s="32">
        <f>'[1]North'!L16+'[1]East'!L16+'[1]South'!L16+'[1]West'!L16</f>
        <v>5150</v>
      </c>
      <c r="M45" s="32">
        <f>'[1]North'!M16+'[1]East'!M16+'[1]South'!M16+'[1]West'!M16</f>
        <v>5350</v>
      </c>
      <c r="N45" s="139">
        <f t="shared" si="27"/>
        <v>15850</v>
      </c>
      <c r="O45" s="32">
        <f>'[1]North'!O16+'[1]East'!O16+'[1]South'!O16+'[1]West'!O16</f>
        <v>5175</v>
      </c>
      <c r="P45" s="32">
        <f>'[1]North'!P16+'[1]East'!P16+'[1]South'!P16+'[1]West'!P16</f>
        <v>5175</v>
      </c>
      <c r="Q45" s="32">
        <f>'[1]North'!Q16+'[1]East'!Q16+'[1]South'!Q16+'[1]West'!Q16</f>
        <v>5175</v>
      </c>
      <c r="R45" s="139">
        <f t="shared" si="28"/>
        <v>15525</v>
      </c>
      <c r="S45" s="158">
        <f t="shared" si="29"/>
        <v>31375</v>
      </c>
      <c r="T45" s="32">
        <f t="shared" si="30"/>
        <v>62050</v>
      </c>
    </row>
    <row r="46" spans="1:20" ht="12.75">
      <c r="A46" s="2" t="s">
        <v>33</v>
      </c>
      <c r="B46" s="32">
        <f>'[1]North'!B17+'[1]East'!B17+'[1]South'!B17+'[1]West'!B17</f>
        <v>6985</v>
      </c>
      <c r="C46" s="32">
        <f>'[1]North'!C17+'[1]East'!C17+'[1]South'!C17+'[1]West'!C17</f>
        <v>6985</v>
      </c>
      <c r="D46" s="32">
        <f>'[1]North'!D17+'[1]East'!D17+'[1]South'!D17+'[1]West'!D17</f>
        <v>6985</v>
      </c>
      <c r="E46" s="139">
        <f t="shared" si="24"/>
        <v>20955</v>
      </c>
      <c r="F46" s="32">
        <f>'[1]North'!F17+'[1]East'!F17+'[1]South'!F17+'[1]West'!F17</f>
        <v>7035</v>
      </c>
      <c r="G46" s="32">
        <f>'[1]North'!G17+'[1]East'!G17+'[1]South'!G17+'[1]West'!G17</f>
        <v>7035</v>
      </c>
      <c r="H46" s="32">
        <f>'[1]North'!H17+'[1]East'!H17+'[1]South'!H17+'[1]West'!H17</f>
        <v>7035</v>
      </c>
      <c r="I46" s="139">
        <f t="shared" si="25"/>
        <v>21105</v>
      </c>
      <c r="J46" s="158">
        <f t="shared" si="26"/>
        <v>42060</v>
      </c>
      <c r="K46" s="32">
        <f>'[1]North'!K17+'[1]East'!K17+'[1]South'!K17+'[1]West'!K17</f>
        <v>7235</v>
      </c>
      <c r="L46" s="32">
        <f>'[1]North'!L17+'[1]East'!L17+'[1]South'!L17+'[1]West'!L17</f>
        <v>7085</v>
      </c>
      <c r="M46" s="32">
        <f>'[1]North'!M17+'[1]East'!M17+'[1]South'!M17+'[1]West'!M17</f>
        <v>7385</v>
      </c>
      <c r="N46" s="139">
        <f t="shared" si="27"/>
        <v>21705</v>
      </c>
      <c r="O46" s="32">
        <f>'[1]North'!O17+'[1]East'!O17+'[1]South'!O17+'[1]West'!O17</f>
        <v>7110</v>
      </c>
      <c r="P46" s="32">
        <f>'[1]North'!P17+'[1]East'!P17+'[1]South'!P17+'[1]West'!P17</f>
        <v>7110</v>
      </c>
      <c r="Q46" s="32">
        <f>'[1]North'!Q17+'[1]East'!Q17+'[1]South'!Q17+'[1]West'!Q17</f>
        <v>7110</v>
      </c>
      <c r="R46" s="139">
        <f t="shared" si="28"/>
        <v>21330</v>
      </c>
      <c r="S46" s="158">
        <f t="shared" si="29"/>
        <v>43035</v>
      </c>
      <c r="T46" s="32">
        <f t="shared" si="30"/>
        <v>85095</v>
      </c>
    </row>
    <row r="47" spans="1:20" ht="12.75">
      <c r="A47" s="2" t="s">
        <v>34</v>
      </c>
      <c r="B47" s="32">
        <f>'[1]North'!B18+'[1]East'!B18+'[1]South'!B18+'[1]West'!B18</f>
        <v>3700</v>
      </c>
      <c r="C47" s="32">
        <f>'[1]North'!C18+'[1]East'!C18+'[1]South'!C18+'[1]West'!C18</f>
        <v>3700</v>
      </c>
      <c r="D47" s="32">
        <f>'[1]North'!D18+'[1]East'!D18+'[1]South'!D18+'[1]West'!D18</f>
        <v>3700</v>
      </c>
      <c r="E47" s="139">
        <f t="shared" si="24"/>
        <v>11100</v>
      </c>
      <c r="F47" s="32">
        <f>'[1]North'!F18+'[1]East'!F18+'[1]South'!F18+'[1]West'!F18</f>
        <v>3750</v>
      </c>
      <c r="G47" s="32">
        <f>'[1]North'!G18+'[1]East'!G18+'[1]South'!G18+'[1]West'!G18</f>
        <v>3750</v>
      </c>
      <c r="H47" s="32">
        <f>'[1]North'!H18+'[1]East'!H18+'[1]South'!H18+'[1]West'!H18</f>
        <v>3750</v>
      </c>
      <c r="I47" s="139">
        <f t="shared" si="25"/>
        <v>11250</v>
      </c>
      <c r="J47" s="158">
        <f t="shared" si="26"/>
        <v>22350</v>
      </c>
      <c r="K47" s="32">
        <f>'[1]North'!K18+'[1]East'!K18+'[1]South'!K18+'[1]West'!K18</f>
        <v>3875</v>
      </c>
      <c r="L47" s="32">
        <f>'[1]North'!L18+'[1]East'!L18+'[1]South'!L18+'[1]West'!L18</f>
        <v>3775</v>
      </c>
      <c r="M47" s="32">
        <f>'[1]North'!M18+'[1]East'!M18+'[1]South'!M18+'[1]West'!M18</f>
        <v>3900</v>
      </c>
      <c r="N47" s="139">
        <f t="shared" si="27"/>
        <v>11550</v>
      </c>
      <c r="O47" s="32">
        <f>'[1]North'!O18+'[1]East'!O18+'[1]South'!O18+'[1]West'!O18</f>
        <v>3800</v>
      </c>
      <c r="P47" s="32">
        <f>'[1]North'!P18+'[1]East'!P18+'[1]South'!P18+'[1]West'!P18</f>
        <v>3800</v>
      </c>
      <c r="Q47" s="32">
        <f>'[1]North'!Q18+'[1]East'!Q18+'[1]South'!Q18+'[1]West'!Q18</f>
        <v>3800</v>
      </c>
      <c r="R47" s="139">
        <f t="shared" si="28"/>
        <v>11400</v>
      </c>
      <c r="S47" s="158">
        <f t="shared" si="29"/>
        <v>22950</v>
      </c>
      <c r="T47" s="32">
        <f t="shared" si="30"/>
        <v>45300</v>
      </c>
    </row>
    <row r="48" spans="1:20" ht="12.75">
      <c r="A48" s="2" t="s">
        <v>35</v>
      </c>
      <c r="B48" s="32">
        <f>'[1]North'!B19+'[1]East'!B19+'[1]South'!B19+'[1]West'!B19</f>
        <v>3500</v>
      </c>
      <c r="C48" s="32">
        <f>'[1]North'!C19+'[1]East'!C19+'[1]South'!C19+'[1]West'!C19</f>
        <v>3500</v>
      </c>
      <c r="D48" s="32">
        <f>'[1]North'!D19+'[1]East'!D19+'[1]South'!D19+'[1]West'!D19</f>
        <v>3500</v>
      </c>
      <c r="E48" s="139">
        <f t="shared" si="24"/>
        <v>10500</v>
      </c>
      <c r="F48" s="32">
        <f>'[1]North'!F19+'[1]East'!F19+'[1]South'!F19+'[1]West'!F19</f>
        <v>3525</v>
      </c>
      <c r="G48" s="32">
        <f>'[1]North'!G19+'[1]East'!G19+'[1]South'!G19+'[1]West'!G19</f>
        <v>3525</v>
      </c>
      <c r="H48" s="32">
        <f>'[1]North'!H19+'[1]East'!H19+'[1]South'!H19+'[1]West'!H19</f>
        <v>3525</v>
      </c>
      <c r="I48" s="139">
        <f t="shared" si="25"/>
        <v>10575</v>
      </c>
      <c r="J48" s="158">
        <f t="shared" si="26"/>
        <v>21075</v>
      </c>
      <c r="K48" s="32">
        <f>'[1]North'!K19+'[1]East'!K19+'[1]South'!K19+'[1]West'!K19</f>
        <v>3650</v>
      </c>
      <c r="L48" s="32">
        <f>'[1]North'!L19+'[1]East'!L19+'[1]South'!L19+'[1]West'!L19</f>
        <v>3550</v>
      </c>
      <c r="M48" s="32">
        <f>'[1]North'!M19+'[1]East'!M19+'[1]South'!M19+'[1]West'!M19</f>
        <v>3800</v>
      </c>
      <c r="N48" s="139">
        <f t="shared" si="27"/>
        <v>11000</v>
      </c>
      <c r="O48" s="32">
        <f>'[1]North'!O19+'[1]East'!O19+'[1]South'!O19+'[1]West'!O19</f>
        <v>3575</v>
      </c>
      <c r="P48" s="32">
        <f>'[1]North'!P19+'[1]East'!P19+'[1]South'!P19+'[1]West'!P19</f>
        <v>3575</v>
      </c>
      <c r="Q48" s="32">
        <f>'[1]North'!Q19+'[1]East'!Q19+'[1]South'!Q19+'[1]West'!Q19</f>
        <v>3575</v>
      </c>
      <c r="R48" s="139">
        <f t="shared" si="28"/>
        <v>10725</v>
      </c>
      <c r="S48" s="158">
        <f t="shared" si="29"/>
        <v>21725</v>
      </c>
      <c r="T48" s="32">
        <f t="shared" si="30"/>
        <v>42800</v>
      </c>
    </row>
    <row r="49" spans="1:20" ht="12.75">
      <c r="A49" s="2" t="s">
        <v>36</v>
      </c>
      <c r="B49" s="32">
        <f>'[1]North'!B20+'[1]East'!B20+'[1]South'!B20+'[1]West'!B20</f>
        <v>2720</v>
      </c>
      <c r="C49" s="32">
        <f>'[1]North'!C20+'[1]East'!C20+'[1]South'!C20+'[1]West'!C20</f>
        <v>2720</v>
      </c>
      <c r="D49" s="32">
        <f>'[1]North'!D20+'[1]East'!D20+'[1]South'!D20+'[1]West'!D20</f>
        <v>2720</v>
      </c>
      <c r="E49" s="139">
        <f t="shared" si="24"/>
        <v>8160</v>
      </c>
      <c r="F49" s="32">
        <f>'[1]North'!F20+'[1]East'!F20+'[1]South'!F20+'[1]West'!F20</f>
        <v>2745</v>
      </c>
      <c r="G49" s="32">
        <f>'[1]North'!G20+'[1]East'!G20+'[1]South'!G20+'[1]West'!G20</f>
        <v>2745</v>
      </c>
      <c r="H49" s="32">
        <f>'[1]North'!H20+'[1]East'!H20+'[1]South'!H20+'[1]West'!H20</f>
        <v>2745</v>
      </c>
      <c r="I49" s="139">
        <f t="shared" si="25"/>
        <v>8235</v>
      </c>
      <c r="J49" s="158">
        <f t="shared" si="26"/>
        <v>16395</v>
      </c>
      <c r="K49" s="32">
        <f>'[1]North'!K20+'[1]East'!K20+'[1]South'!K20+'[1]West'!K20</f>
        <v>2800</v>
      </c>
      <c r="L49" s="32">
        <f>'[1]North'!L20+'[1]East'!L20+'[1]South'!L20+'[1]West'!L20</f>
        <v>2750</v>
      </c>
      <c r="M49" s="32">
        <f>'[1]North'!M20+'[1]East'!M20+'[1]South'!M20+'[1]West'!M20</f>
        <v>2800</v>
      </c>
      <c r="N49" s="139">
        <f t="shared" si="27"/>
        <v>8350</v>
      </c>
      <c r="O49" s="32">
        <f>'[1]North'!O20+'[1]East'!O20+'[1]South'!O20+'[1]West'!O20</f>
        <v>2770</v>
      </c>
      <c r="P49" s="32">
        <f>'[1]North'!P20+'[1]East'!P20+'[1]South'!P20+'[1]West'!P20</f>
        <v>2770</v>
      </c>
      <c r="Q49" s="32">
        <f>'[1]North'!Q20+'[1]East'!Q20+'[1]South'!Q20+'[1]West'!Q20</f>
        <v>2770</v>
      </c>
      <c r="R49" s="139">
        <f t="shared" si="28"/>
        <v>8310</v>
      </c>
      <c r="S49" s="158">
        <f t="shared" si="29"/>
        <v>16660</v>
      </c>
      <c r="T49" s="32">
        <f t="shared" si="30"/>
        <v>33055</v>
      </c>
    </row>
    <row r="50" spans="1:20" s="169" customFormat="1" ht="12.75">
      <c r="A50" s="169" t="s">
        <v>37</v>
      </c>
      <c r="B50" s="139"/>
      <c r="C50" s="139"/>
      <c r="D50" s="139"/>
      <c r="E50" s="139"/>
      <c r="F50" s="139"/>
      <c r="G50" s="139"/>
      <c r="H50" s="139"/>
      <c r="I50" s="139"/>
      <c r="J50" s="158"/>
      <c r="K50" s="139"/>
      <c r="L50" s="139"/>
      <c r="M50" s="139"/>
      <c r="N50" s="139"/>
      <c r="O50" s="139"/>
      <c r="P50" s="139"/>
      <c r="Q50" s="139"/>
      <c r="R50" s="139"/>
      <c r="S50" s="158"/>
      <c r="T50" s="139"/>
    </row>
    <row r="51" spans="1:20" ht="12.75">
      <c r="A51" s="2" t="s">
        <v>38</v>
      </c>
      <c r="B51" s="32">
        <f>'[1]North'!B22+'[1]East'!B22+'[1]South'!B22+'[1]West'!B22</f>
        <v>23250</v>
      </c>
      <c r="C51" s="32">
        <f>'[1]North'!C22+'[1]East'!C22+'[1]South'!C22+'[1]West'!C22</f>
        <v>23250</v>
      </c>
      <c r="D51" s="32">
        <f>'[1]North'!D22+'[1]East'!D22+'[1]South'!D22+'[1]West'!D22</f>
        <v>23250</v>
      </c>
      <c r="E51" s="139">
        <f t="shared" si="24"/>
        <v>69750</v>
      </c>
      <c r="F51" s="32">
        <f>'[1]North'!F22+'[1]East'!F22+'[1]South'!F22+'[1]West'!F22</f>
        <v>25000</v>
      </c>
      <c r="G51" s="32">
        <f>'[1]North'!G22+'[1]East'!G22+'[1]South'!G22+'[1]West'!G22</f>
        <v>25000</v>
      </c>
      <c r="H51" s="32">
        <f>'[1]North'!H22+'[1]East'!H22+'[1]South'!H22+'[1]West'!H22</f>
        <v>25000</v>
      </c>
      <c r="I51" s="139">
        <f t="shared" si="25"/>
        <v>75000</v>
      </c>
      <c r="J51" s="158">
        <f t="shared" si="26"/>
        <v>144750</v>
      </c>
      <c r="K51" s="32">
        <f>'[1]North'!K22+'[1]East'!K22+'[1]South'!K22+'[1]West'!K22</f>
        <v>25500</v>
      </c>
      <c r="L51" s="32">
        <f>'[1]North'!L22+'[1]East'!L22+'[1]South'!L22+'[1]West'!L22</f>
        <v>25500</v>
      </c>
      <c r="M51" s="32">
        <f>'[1]North'!M22+'[1]East'!M22+'[1]South'!M22+'[1]West'!M22</f>
        <v>27500</v>
      </c>
      <c r="N51" s="139">
        <f t="shared" si="27"/>
        <v>78500</v>
      </c>
      <c r="O51" s="32">
        <f>'[1]North'!O22+'[1]East'!O22+'[1]South'!O22+'[1]West'!O22</f>
        <v>26000</v>
      </c>
      <c r="P51" s="32">
        <f>'[1]North'!P22+'[1]East'!P22+'[1]South'!P22+'[1]West'!P22</f>
        <v>26000</v>
      </c>
      <c r="Q51" s="32">
        <f>'[1]North'!Q22+'[1]East'!Q22+'[1]South'!Q22+'[1]West'!Q22</f>
        <v>26000</v>
      </c>
      <c r="R51" s="139">
        <f t="shared" si="28"/>
        <v>78000</v>
      </c>
      <c r="S51" s="158">
        <f t="shared" si="29"/>
        <v>156500</v>
      </c>
      <c r="T51" s="32">
        <f t="shared" si="30"/>
        <v>301250</v>
      </c>
    </row>
    <row r="52" spans="1:20" ht="12.75">
      <c r="A52" s="2" t="s">
        <v>39</v>
      </c>
      <c r="B52" s="32">
        <f>'[1]North'!B23+'[1]East'!B23+'[1]South'!B23+'[1]West'!B23</f>
        <v>12650</v>
      </c>
      <c r="C52" s="32">
        <f>'[1]North'!C23+'[1]East'!C23+'[1]South'!C23+'[1]West'!C23</f>
        <v>12650</v>
      </c>
      <c r="D52" s="32">
        <f>'[1]North'!D23+'[1]East'!D23+'[1]South'!D23+'[1]West'!D23</f>
        <v>12650</v>
      </c>
      <c r="E52" s="139">
        <f t="shared" si="24"/>
        <v>37950</v>
      </c>
      <c r="F52" s="32">
        <f>'[1]North'!F23+'[1]East'!F23+'[1]South'!F23+'[1]West'!F23</f>
        <v>13450</v>
      </c>
      <c r="G52" s="32">
        <f>'[1]North'!G23+'[1]East'!G23+'[1]South'!G23+'[1]West'!G23</f>
        <v>13450</v>
      </c>
      <c r="H52" s="32">
        <f>'[1]North'!H23+'[1]East'!H23+'[1]South'!H23+'[1]West'!H23</f>
        <v>13450</v>
      </c>
      <c r="I52" s="139">
        <f t="shared" si="25"/>
        <v>40350</v>
      </c>
      <c r="J52" s="158">
        <f t="shared" si="26"/>
        <v>78300</v>
      </c>
      <c r="K52" s="32">
        <f>'[1]North'!K23+'[1]East'!K23+'[1]South'!K23+'[1]West'!K23</f>
        <v>13950</v>
      </c>
      <c r="L52" s="32">
        <f>'[1]North'!L23+'[1]East'!L23+'[1]South'!L23+'[1]West'!L23</f>
        <v>13950</v>
      </c>
      <c r="M52" s="32">
        <f>'[1]North'!M23+'[1]East'!M23+'[1]South'!M23+'[1]West'!M23</f>
        <v>14750</v>
      </c>
      <c r="N52" s="139">
        <f t="shared" si="27"/>
        <v>42650</v>
      </c>
      <c r="O52" s="32">
        <f>'[1]North'!O23+'[1]East'!O23+'[1]South'!O23+'[1]West'!O23</f>
        <v>14450</v>
      </c>
      <c r="P52" s="32">
        <f>'[1]North'!P23+'[1]East'!P23+'[1]South'!P23+'[1]West'!P23</f>
        <v>14450</v>
      </c>
      <c r="Q52" s="32">
        <f>'[1]North'!Q23+'[1]East'!Q23+'[1]South'!Q23+'[1]West'!Q23</f>
        <v>14450</v>
      </c>
      <c r="R52" s="139">
        <f t="shared" si="28"/>
        <v>43350</v>
      </c>
      <c r="S52" s="158">
        <f t="shared" si="29"/>
        <v>86000</v>
      </c>
      <c r="T52" s="32">
        <f t="shared" si="30"/>
        <v>164300</v>
      </c>
    </row>
    <row r="53" spans="1:20" ht="12.75">
      <c r="A53" s="2" t="s">
        <v>40</v>
      </c>
      <c r="B53" s="32">
        <f>'[1]North'!B24+'[1]East'!B24+'[1]South'!B24+'[1]West'!B24</f>
        <v>11850</v>
      </c>
      <c r="C53" s="32">
        <f>'[1]North'!C24+'[1]East'!C24+'[1]South'!C24+'[1]West'!C24</f>
        <v>11850</v>
      </c>
      <c r="D53" s="32">
        <f>'[1]North'!D24+'[1]East'!D24+'[1]South'!D24+'[1]West'!D24</f>
        <v>11850</v>
      </c>
      <c r="E53" s="139">
        <f t="shared" si="24"/>
        <v>35550</v>
      </c>
      <c r="F53" s="32">
        <f>'[1]North'!F24+'[1]East'!F24+'[1]South'!F24+'[1]West'!F24</f>
        <v>13350</v>
      </c>
      <c r="G53" s="32">
        <f>'[1]North'!G24+'[1]East'!G24+'[1]South'!G24+'[1]West'!G24</f>
        <v>13350</v>
      </c>
      <c r="H53" s="32">
        <f>'[1]North'!H24+'[1]East'!H24+'[1]South'!H24+'[1]West'!H24</f>
        <v>13350</v>
      </c>
      <c r="I53" s="139">
        <f t="shared" si="25"/>
        <v>40050</v>
      </c>
      <c r="J53" s="158">
        <f t="shared" si="26"/>
        <v>75600</v>
      </c>
      <c r="K53" s="32">
        <f>'[1]North'!K24+'[1]East'!K24+'[1]South'!K24+'[1]West'!K24</f>
        <v>13850</v>
      </c>
      <c r="L53" s="32">
        <f>'[1]North'!L24+'[1]East'!L24+'[1]South'!L24+'[1]West'!L24</f>
        <v>13850</v>
      </c>
      <c r="M53" s="32">
        <f>'[1]North'!M24+'[1]East'!M24+'[1]South'!M24+'[1]West'!M24</f>
        <v>14100</v>
      </c>
      <c r="N53" s="139">
        <f t="shared" si="27"/>
        <v>41800</v>
      </c>
      <c r="O53" s="32">
        <f>'[1]North'!O24+'[1]East'!O24+'[1]South'!O24+'[1]West'!O24</f>
        <v>14350</v>
      </c>
      <c r="P53" s="32">
        <f>'[1]North'!P24+'[1]East'!P24+'[1]South'!P24+'[1]West'!P24</f>
        <v>14350</v>
      </c>
      <c r="Q53" s="32">
        <f>'[1]North'!Q24+'[1]East'!Q24+'[1]South'!Q24+'[1]West'!Q24</f>
        <v>14350</v>
      </c>
      <c r="R53" s="139">
        <f t="shared" si="28"/>
        <v>43050</v>
      </c>
      <c r="S53" s="158">
        <f t="shared" si="29"/>
        <v>84850</v>
      </c>
      <c r="T53" s="32">
        <f t="shared" si="30"/>
        <v>160450</v>
      </c>
    </row>
    <row r="54" spans="1:20" ht="12.75">
      <c r="A54" s="2" t="s">
        <v>41</v>
      </c>
      <c r="B54" s="32">
        <f>'[1]North'!B25+'[1]East'!B25+'[1]South'!B25+'[1]West'!B25</f>
        <v>7000</v>
      </c>
      <c r="C54" s="32">
        <f>'[1]North'!C25+'[1]East'!C25+'[1]South'!C25+'[1]West'!C25</f>
        <v>7000</v>
      </c>
      <c r="D54" s="32">
        <f>'[1]North'!D25+'[1]East'!D25+'[1]South'!D25+'[1]West'!D25</f>
        <v>7000</v>
      </c>
      <c r="E54" s="139">
        <f t="shared" si="24"/>
        <v>21000</v>
      </c>
      <c r="F54" s="32">
        <f>'[1]North'!F25+'[1]East'!F25+'[1]South'!F25+'[1]West'!F25</f>
        <v>7950</v>
      </c>
      <c r="G54" s="32">
        <f>'[1]North'!G25+'[1]East'!G25+'[1]South'!G25+'[1]West'!G25</f>
        <v>7950</v>
      </c>
      <c r="H54" s="32">
        <f>'[1]North'!H25+'[1]East'!H25+'[1]South'!H25+'[1]West'!H25</f>
        <v>7950</v>
      </c>
      <c r="I54" s="139">
        <f t="shared" si="25"/>
        <v>23850</v>
      </c>
      <c r="J54" s="158">
        <f t="shared" si="26"/>
        <v>44850</v>
      </c>
      <c r="K54" s="32">
        <f>'[1]North'!K25+'[1]East'!K25+'[1]South'!K25+'[1]West'!K25</f>
        <v>8150</v>
      </c>
      <c r="L54" s="32">
        <f>'[1]North'!L25+'[1]East'!L25+'[1]South'!L25+'[1]West'!L25</f>
        <v>8150</v>
      </c>
      <c r="M54" s="32">
        <f>'[1]North'!M25+'[1]East'!M25+'[1]South'!M25+'[1]West'!M25</f>
        <v>8200</v>
      </c>
      <c r="N54" s="139">
        <f t="shared" si="27"/>
        <v>24500</v>
      </c>
      <c r="O54" s="32">
        <f>'[1]North'!O25+'[1]East'!O25+'[1]South'!O25+'[1]West'!O25</f>
        <v>8650</v>
      </c>
      <c r="P54" s="32">
        <f>'[1]North'!P25+'[1]East'!P25+'[1]South'!P25+'[1]West'!P25</f>
        <v>8650</v>
      </c>
      <c r="Q54" s="32">
        <f>'[1]North'!Q25+'[1]East'!Q25+'[1]South'!Q25+'[1]West'!Q25</f>
        <v>8650</v>
      </c>
      <c r="R54" s="139">
        <f t="shared" si="28"/>
        <v>25950</v>
      </c>
      <c r="S54" s="158">
        <f t="shared" si="29"/>
        <v>50450</v>
      </c>
      <c r="T54" s="32">
        <f t="shared" si="30"/>
        <v>95300</v>
      </c>
    </row>
    <row r="55" spans="1:20" s="169" customFormat="1" ht="12.75">
      <c r="A55" s="169" t="s">
        <v>42</v>
      </c>
      <c r="B55" s="139"/>
      <c r="C55" s="139"/>
      <c r="D55" s="139"/>
      <c r="E55" s="139"/>
      <c r="F55" s="139"/>
      <c r="G55" s="139"/>
      <c r="H55" s="139"/>
      <c r="I55" s="139"/>
      <c r="J55" s="158"/>
      <c r="K55" s="139"/>
      <c r="L55" s="139"/>
      <c r="M55" s="139"/>
      <c r="N55" s="139"/>
      <c r="O55" s="139"/>
      <c r="P55" s="139"/>
      <c r="Q55" s="139"/>
      <c r="R55" s="139"/>
      <c r="S55" s="158"/>
      <c r="T55" s="139"/>
    </row>
    <row r="56" spans="1:20" ht="12.75">
      <c r="A56" s="2" t="s">
        <v>43</v>
      </c>
      <c r="B56" s="32">
        <f>'[1]North'!B27+'[1]East'!B27+'[1]South'!B27+'[1]West'!B27</f>
        <v>6150</v>
      </c>
      <c r="C56" s="32">
        <f>'[1]North'!C27+'[1]East'!C27+'[1]South'!C27+'[1]West'!C27</f>
        <v>6150</v>
      </c>
      <c r="D56" s="32">
        <f>'[1]North'!D27+'[1]East'!D27+'[1]South'!D27+'[1]West'!D27</f>
        <v>6150</v>
      </c>
      <c r="E56" s="139">
        <f t="shared" si="24"/>
        <v>18450</v>
      </c>
      <c r="F56" s="32">
        <f>'[1]North'!F27+'[1]East'!F27+'[1]South'!F27+'[1]West'!F27</f>
        <v>6850</v>
      </c>
      <c r="G56" s="32">
        <f>'[1]North'!G27+'[1]East'!G27+'[1]South'!G27+'[1]West'!G27</f>
        <v>6850</v>
      </c>
      <c r="H56" s="32">
        <f>'[1]North'!H27+'[1]East'!H27+'[1]South'!H27+'[1]West'!H27</f>
        <v>6850</v>
      </c>
      <c r="I56" s="139">
        <f t="shared" si="25"/>
        <v>20550</v>
      </c>
      <c r="J56" s="158">
        <f t="shared" si="26"/>
        <v>39000</v>
      </c>
      <c r="K56" s="32">
        <f>'[1]North'!K27+'[1]East'!K27+'[1]South'!K27+'[1]West'!K27</f>
        <v>8150</v>
      </c>
      <c r="L56" s="32">
        <f>'[1]North'!L27+'[1]East'!L27+'[1]South'!L27+'[1]West'!L27</f>
        <v>7350</v>
      </c>
      <c r="M56" s="32">
        <f>'[1]North'!M27+'[1]East'!M27+'[1]South'!M27+'[1]West'!M27</f>
        <v>8150</v>
      </c>
      <c r="N56" s="139">
        <f t="shared" si="27"/>
        <v>23650</v>
      </c>
      <c r="O56" s="32">
        <f>'[1]North'!O27+'[1]East'!O27+'[1]South'!O27+'[1]West'!O27</f>
        <v>7650</v>
      </c>
      <c r="P56" s="32">
        <f>'[1]North'!P27+'[1]East'!P27+'[1]South'!P27+'[1]West'!P27</f>
        <v>7650</v>
      </c>
      <c r="Q56" s="32">
        <f>'[1]North'!Q27+'[1]East'!Q27+'[1]South'!Q27+'[1]West'!Q27</f>
        <v>7650</v>
      </c>
      <c r="R56" s="139">
        <f t="shared" si="28"/>
        <v>22950</v>
      </c>
      <c r="S56" s="158">
        <f t="shared" si="29"/>
        <v>46600</v>
      </c>
      <c r="T56" s="32">
        <f t="shared" si="30"/>
        <v>85600</v>
      </c>
    </row>
    <row r="57" spans="1:20" s="169" customFormat="1" ht="12.75">
      <c r="A57" s="169" t="s">
        <v>44</v>
      </c>
      <c r="B57" s="139"/>
      <c r="C57" s="139"/>
      <c r="D57" s="139"/>
      <c r="E57" s="139"/>
      <c r="F57" s="139"/>
      <c r="G57" s="139"/>
      <c r="H57" s="139"/>
      <c r="I57" s="139"/>
      <c r="J57" s="158"/>
      <c r="K57" s="139"/>
      <c r="L57" s="139"/>
      <c r="M57" s="139"/>
      <c r="N57" s="139"/>
      <c r="O57" s="139"/>
      <c r="P57" s="139"/>
      <c r="Q57" s="139"/>
      <c r="R57" s="139"/>
      <c r="S57" s="158"/>
      <c r="T57" s="139"/>
    </row>
    <row r="58" spans="1:20" ht="12.75">
      <c r="A58" s="2" t="s">
        <v>45</v>
      </c>
      <c r="B58" s="32">
        <f>'[1]North'!B29+'[1]East'!B29+'[1]South'!B29+'[1]West'!B29</f>
        <v>15050</v>
      </c>
      <c r="C58" s="32">
        <f>'[1]North'!C29+'[1]East'!C29+'[1]South'!C29+'[1]West'!C29</f>
        <v>15050</v>
      </c>
      <c r="D58" s="32">
        <f>'[1]North'!D29+'[1]East'!D29+'[1]South'!D29+'[1]West'!D29</f>
        <v>15550</v>
      </c>
      <c r="E58" s="139">
        <f t="shared" si="24"/>
        <v>45650</v>
      </c>
      <c r="F58" s="32">
        <f>'[1]North'!F29+'[1]East'!F29+'[1]South'!F29+'[1]West'!F29</f>
        <v>13350</v>
      </c>
      <c r="G58" s="32">
        <f>'[1]North'!G29+'[1]East'!G29+'[1]South'!G29+'[1]West'!G29</f>
        <v>13150</v>
      </c>
      <c r="H58" s="32">
        <f>'[1]North'!H29+'[1]East'!H29+'[1]South'!H29+'[1]West'!H29</f>
        <v>12850</v>
      </c>
      <c r="I58" s="139">
        <f t="shared" si="25"/>
        <v>39350</v>
      </c>
      <c r="J58" s="158">
        <f t="shared" si="26"/>
        <v>85000</v>
      </c>
      <c r="K58" s="32">
        <f>'[1]North'!K29+'[1]East'!K29+'[1]South'!K29+'[1]West'!K29</f>
        <v>14650</v>
      </c>
      <c r="L58" s="32">
        <f>'[1]North'!L29+'[1]East'!L29+'[1]South'!L29+'[1]West'!L29</f>
        <v>12750</v>
      </c>
      <c r="M58" s="32">
        <f>'[1]North'!M29+'[1]East'!M29+'[1]South'!M29+'[1]West'!M29</f>
        <v>13200</v>
      </c>
      <c r="N58" s="139">
        <f t="shared" si="27"/>
        <v>40600</v>
      </c>
      <c r="O58" s="32">
        <f>'[1]North'!O29+'[1]East'!O29+'[1]South'!O29+'[1]West'!O29</f>
        <v>13250</v>
      </c>
      <c r="P58" s="32">
        <f>'[1]North'!P29+'[1]East'!P29+'[1]South'!P29+'[1]West'!P29</f>
        <v>13600</v>
      </c>
      <c r="Q58" s="32">
        <f>'[1]North'!Q29+'[1]East'!Q29+'[1]South'!Q29+'[1]West'!Q29</f>
        <v>14250</v>
      </c>
      <c r="R58" s="139">
        <f t="shared" si="28"/>
        <v>41100</v>
      </c>
      <c r="S58" s="158">
        <f t="shared" si="29"/>
        <v>81700</v>
      </c>
      <c r="T58" s="32">
        <f t="shared" si="30"/>
        <v>166700</v>
      </c>
    </row>
    <row r="59" ht="12.75">
      <c r="T59" s="15">
        <f>'[2]North'!$T$29+'[3]South'!$T$29+'[4]East'!$T$29+'[5]West'!$T$29</f>
        <v>166700</v>
      </c>
    </row>
    <row r="61" spans="1:20" s="3" customFormat="1" ht="12.75">
      <c r="A61" s="3" t="s">
        <v>99</v>
      </c>
      <c r="B61" s="16"/>
      <c r="C61" s="16"/>
      <c r="D61" s="120">
        <v>0.25</v>
      </c>
      <c r="E61" s="138"/>
      <c r="F61" s="16"/>
      <c r="G61" s="16"/>
      <c r="H61" s="16"/>
      <c r="I61" s="138"/>
      <c r="J61" s="157"/>
      <c r="K61" s="16"/>
      <c r="L61" s="16"/>
      <c r="M61" s="16"/>
      <c r="N61" s="138"/>
      <c r="O61" s="16"/>
      <c r="P61" s="16"/>
      <c r="Q61" s="16"/>
      <c r="R61" s="138"/>
      <c r="S61" s="157"/>
      <c r="T61" s="16"/>
    </row>
    <row r="62" spans="1:20" s="3" customFormat="1" ht="12.75">
      <c r="A62" s="3" t="s">
        <v>1</v>
      </c>
      <c r="B62" s="16" t="s">
        <v>2</v>
      </c>
      <c r="C62" s="16" t="s">
        <v>3</v>
      </c>
      <c r="D62" s="16" t="s">
        <v>4</v>
      </c>
      <c r="E62" s="138" t="s">
        <v>5</v>
      </c>
      <c r="F62" s="16" t="s">
        <v>6</v>
      </c>
      <c r="G62" s="16" t="s">
        <v>7</v>
      </c>
      <c r="H62" s="16" t="s">
        <v>8</v>
      </c>
      <c r="I62" s="138" t="s">
        <v>9</v>
      </c>
      <c r="J62" s="157" t="s">
        <v>10</v>
      </c>
      <c r="K62" s="16" t="s">
        <v>11</v>
      </c>
      <c r="L62" s="16" t="s">
        <v>12</v>
      </c>
      <c r="M62" s="16" t="s">
        <v>13</v>
      </c>
      <c r="N62" s="138" t="s">
        <v>14</v>
      </c>
      <c r="O62" s="16" t="s">
        <v>15</v>
      </c>
      <c r="P62" s="16" t="s">
        <v>16</v>
      </c>
      <c r="Q62" s="16" t="s">
        <v>17</v>
      </c>
      <c r="R62" s="138" t="s">
        <v>18</v>
      </c>
      <c r="S62" s="157" t="s">
        <v>19</v>
      </c>
      <c r="T62" s="16">
        <v>2005</v>
      </c>
    </row>
    <row r="63" spans="1:20" s="169" customFormat="1" ht="12.75">
      <c r="A63" s="169" t="s">
        <v>20</v>
      </c>
      <c r="B63" s="137"/>
      <c r="C63" s="137"/>
      <c r="D63" s="137"/>
      <c r="E63" s="137"/>
      <c r="F63" s="137"/>
      <c r="G63" s="137"/>
      <c r="H63" s="137"/>
      <c r="I63" s="137"/>
      <c r="J63" s="156"/>
      <c r="K63" s="137"/>
      <c r="L63" s="137"/>
      <c r="M63" s="137"/>
      <c r="N63" s="137"/>
      <c r="O63" s="137"/>
      <c r="P63" s="137"/>
      <c r="Q63" s="137"/>
      <c r="R63" s="137"/>
      <c r="S63" s="156"/>
      <c r="T63" s="137"/>
    </row>
    <row r="64" spans="1:20" ht="12.75">
      <c r="A64" s="2" t="s">
        <v>21</v>
      </c>
      <c r="B64" s="32">
        <f aca="true" t="shared" si="31" ref="B64:C69">C34*$D$61</f>
        <v>875</v>
      </c>
      <c r="C64" s="32">
        <f t="shared" si="31"/>
        <v>875</v>
      </c>
      <c r="D64" s="32">
        <f>F34*$D$61</f>
        <v>925</v>
      </c>
      <c r="E64" s="139">
        <f aca="true" t="shared" si="32" ref="E64:E69">D64</f>
        <v>925</v>
      </c>
      <c r="F64" s="32">
        <f aca="true" t="shared" si="33" ref="F64:G69">G34*$D$61</f>
        <v>925</v>
      </c>
      <c r="G64" s="32">
        <f t="shared" si="33"/>
        <v>925</v>
      </c>
      <c r="H64" s="32">
        <f>K34*$D$61</f>
        <v>1075</v>
      </c>
      <c r="I64" s="139">
        <f aca="true" t="shared" si="34" ref="I64:I69">H64</f>
        <v>1075</v>
      </c>
      <c r="J64" s="158">
        <f>H64</f>
        <v>1075</v>
      </c>
      <c r="K64" s="32">
        <f aca="true" t="shared" si="35" ref="K64:L69">L34*$D$61</f>
        <v>950</v>
      </c>
      <c r="L64" s="32">
        <f t="shared" si="35"/>
        <v>1000</v>
      </c>
      <c r="M64" s="32">
        <f aca="true" t="shared" si="36" ref="M64:M69">O34*$D$61</f>
        <v>975</v>
      </c>
      <c r="N64" s="139">
        <f aca="true" t="shared" si="37" ref="N64:N69">M64</f>
        <v>975</v>
      </c>
      <c r="O64" s="32">
        <f aca="true" t="shared" si="38" ref="O64:P69">P34*$D$61</f>
        <v>975</v>
      </c>
      <c r="P64" s="32">
        <f t="shared" si="38"/>
        <v>975</v>
      </c>
      <c r="Q64" s="32">
        <f aca="true" t="shared" si="39" ref="Q64:R69">P64</f>
        <v>975</v>
      </c>
      <c r="R64" s="139">
        <f>Q64</f>
        <v>975</v>
      </c>
      <c r="S64" s="158">
        <f>Q64</f>
        <v>975</v>
      </c>
      <c r="T64" s="32">
        <f aca="true" t="shared" si="40" ref="T64:T69">Q64</f>
        <v>975</v>
      </c>
    </row>
    <row r="65" spans="1:20" ht="12.75">
      <c r="A65" s="2" t="s">
        <v>22</v>
      </c>
      <c r="B65" s="32">
        <f t="shared" si="31"/>
        <v>487.5</v>
      </c>
      <c r="C65" s="32">
        <f t="shared" si="31"/>
        <v>487.5</v>
      </c>
      <c r="D65" s="32">
        <f aca="true" t="shared" si="41" ref="D65:D88">F35*$D$61</f>
        <v>512.5</v>
      </c>
      <c r="E65" s="139">
        <f t="shared" si="32"/>
        <v>512.5</v>
      </c>
      <c r="F65" s="32">
        <f t="shared" si="33"/>
        <v>512.5</v>
      </c>
      <c r="G65" s="32">
        <f t="shared" si="33"/>
        <v>512.5</v>
      </c>
      <c r="H65" s="32">
        <f aca="true" t="shared" si="42" ref="H65:H88">K35*$D$61</f>
        <v>725</v>
      </c>
      <c r="I65" s="139">
        <f t="shared" si="34"/>
        <v>725</v>
      </c>
      <c r="J65" s="158">
        <f aca="true" t="shared" si="43" ref="J65:J84">H65</f>
        <v>725</v>
      </c>
      <c r="K65" s="32">
        <f t="shared" si="35"/>
        <v>525</v>
      </c>
      <c r="L65" s="32">
        <f t="shared" si="35"/>
        <v>567.5</v>
      </c>
      <c r="M65" s="32">
        <f t="shared" si="36"/>
        <v>537.5</v>
      </c>
      <c r="N65" s="139">
        <f t="shared" si="37"/>
        <v>537.5</v>
      </c>
      <c r="O65" s="32">
        <f t="shared" si="38"/>
        <v>537.5</v>
      </c>
      <c r="P65" s="32">
        <f t="shared" si="38"/>
        <v>537.5</v>
      </c>
      <c r="Q65" s="32">
        <f t="shared" si="39"/>
        <v>537.5</v>
      </c>
      <c r="R65" s="139">
        <f t="shared" si="39"/>
        <v>537.5</v>
      </c>
      <c r="S65" s="158">
        <f aca="true" t="shared" si="44" ref="S65:S84">Q65</f>
        <v>537.5</v>
      </c>
      <c r="T65" s="32">
        <f t="shared" si="40"/>
        <v>537.5</v>
      </c>
    </row>
    <row r="66" spans="1:20" ht="12.75">
      <c r="A66" s="2" t="s">
        <v>23</v>
      </c>
      <c r="B66" s="32">
        <f t="shared" si="31"/>
        <v>421.25</v>
      </c>
      <c r="C66" s="32">
        <f t="shared" si="31"/>
        <v>421.25</v>
      </c>
      <c r="D66" s="32">
        <f t="shared" si="41"/>
        <v>458.75</v>
      </c>
      <c r="E66" s="139">
        <f t="shared" si="32"/>
        <v>458.75</v>
      </c>
      <c r="F66" s="32">
        <f t="shared" si="33"/>
        <v>458.75</v>
      </c>
      <c r="G66" s="32">
        <f t="shared" si="33"/>
        <v>458.75</v>
      </c>
      <c r="H66" s="32">
        <f t="shared" si="42"/>
        <v>546.25</v>
      </c>
      <c r="I66" s="139">
        <f t="shared" si="34"/>
        <v>546.25</v>
      </c>
      <c r="J66" s="158">
        <f t="shared" si="43"/>
        <v>546.25</v>
      </c>
      <c r="K66" s="32">
        <f t="shared" si="35"/>
        <v>471.25</v>
      </c>
      <c r="L66" s="32">
        <f t="shared" si="35"/>
        <v>471.25</v>
      </c>
      <c r="M66" s="32">
        <f t="shared" si="36"/>
        <v>483.75</v>
      </c>
      <c r="N66" s="139">
        <f t="shared" si="37"/>
        <v>483.75</v>
      </c>
      <c r="O66" s="32">
        <f t="shared" si="38"/>
        <v>483.75</v>
      </c>
      <c r="P66" s="32">
        <f t="shared" si="38"/>
        <v>483.75</v>
      </c>
      <c r="Q66" s="32">
        <f t="shared" si="39"/>
        <v>483.75</v>
      </c>
      <c r="R66" s="139">
        <f t="shared" si="39"/>
        <v>483.75</v>
      </c>
      <c r="S66" s="158">
        <f t="shared" si="44"/>
        <v>483.75</v>
      </c>
      <c r="T66" s="32">
        <f t="shared" si="40"/>
        <v>483.75</v>
      </c>
    </row>
    <row r="67" spans="1:20" ht="12.75">
      <c r="A67" s="2" t="s">
        <v>24</v>
      </c>
      <c r="B67" s="32">
        <f t="shared" si="31"/>
        <v>787.5</v>
      </c>
      <c r="C67" s="32">
        <f t="shared" si="31"/>
        <v>787.5</v>
      </c>
      <c r="D67" s="32">
        <f t="shared" si="41"/>
        <v>825</v>
      </c>
      <c r="E67" s="139">
        <f t="shared" si="32"/>
        <v>825</v>
      </c>
      <c r="F67" s="32">
        <f t="shared" si="33"/>
        <v>825</v>
      </c>
      <c r="G67" s="32">
        <f t="shared" si="33"/>
        <v>825</v>
      </c>
      <c r="H67" s="32">
        <f t="shared" si="42"/>
        <v>837.5</v>
      </c>
      <c r="I67" s="139">
        <f t="shared" si="34"/>
        <v>837.5</v>
      </c>
      <c r="J67" s="158">
        <f t="shared" si="43"/>
        <v>837.5</v>
      </c>
      <c r="K67" s="32">
        <f t="shared" si="35"/>
        <v>837.5</v>
      </c>
      <c r="L67" s="32">
        <f t="shared" si="35"/>
        <v>837.5</v>
      </c>
      <c r="M67" s="32">
        <f t="shared" si="36"/>
        <v>850</v>
      </c>
      <c r="N67" s="139">
        <f t="shared" si="37"/>
        <v>850</v>
      </c>
      <c r="O67" s="32">
        <f t="shared" si="38"/>
        <v>850</v>
      </c>
      <c r="P67" s="32">
        <f t="shared" si="38"/>
        <v>850</v>
      </c>
      <c r="Q67" s="32">
        <f t="shared" si="39"/>
        <v>850</v>
      </c>
      <c r="R67" s="139">
        <f t="shared" si="39"/>
        <v>850</v>
      </c>
      <c r="S67" s="158">
        <f t="shared" si="44"/>
        <v>850</v>
      </c>
      <c r="T67" s="32">
        <f t="shared" si="40"/>
        <v>850</v>
      </c>
    </row>
    <row r="68" spans="1:20" ht="12.75">
      <c r="A68" s="2" t="s">
        <v>25</v>
      </c>
      <c r="B68" s="32">
        <f t="shared" si="31"/>
        <v>376.25</v>
      </c>
      <c r="C68" s="32">
        <f t="shared" si="31"/>
        <v>376.25</v>
      </c>
      <c r="D68" s="32">
        <f t="shared" si="41"/>
        <v>401.25</v>
      </c>
      <c r="E68" s="139">
        <f t="shared" si="32"/>
        <v>401.25</v>
      </c>
      <c r="F68" s="32">
        <f t="shared" si="33"/>
        <v>401.25</v>
      </c>
      <c r="G68" s="32">
        <f t="shared" si="33"/>
        <v>401.25</v>
      </c>
      <c r="H68" s="32">
        <f t="shared" si="42"/>
        <v>413.75</v>
      </c>
      <c r="I68" s="139">
        <f t="shared" si="34"/>
        <v>413.75</v>
      </c>
      <c r="J68" s="158">
        <f t="shared" si="43"/>
        <v>413.75</v>
      </c>
      <c r="K68" s="32">
        <f t="shared" si="35"/>
        <v>413.75</v>
      </c>
      <c r="L68" s="32">
        <f t="shared" si="35"/>
        <v>413.75</v>
      </c>
      <c r="M68" s="32">
        <f t="shared" si="36"/>
        <v>426.25</v>
      </c>
      <c r="N68" s="139">
        <f t="shared" si="37"/>
        <v>426.25</v>
      </c>
      <c r="O68" s="32">
        <f t="shared" si="38"/>
        <v>426.25</v>
      </c>
      <c r="P68" s="32">
        <f t="shared" si="38"/>
        <v>426.25</v>
      </c>
      <c r="Q68" s="32">
        <f t="shared" si="39"/>
        <v>426.25</v>
      </c>
      <c r="R68" s="139">
        <f t="shared" si="39"/>
        <v>426.25</v>
      </c>
      <c r="S68" s="158">
        <f t="shared" si="44"/>
        <v>426.25</v>
      </c>
      <c r="T68" s="32">
        <f t="shared" si="40"/>
        <v>426.25</v>
      </c>
    </row>
    <row r="69" spans="1:20" ht="12.75">
      <c r="A69" s="2" t="s">
        <v>26</v>
      </c>
      <c r="B69" s="32">
        <f t="shared" si="31"/>
        <v>166.25</v>
      </c>
      <c r="C69" s="32">
        <f t="shared" si="31"/>
        <v>166.25</v>
      </c>
      <c r="D69" s="32">
        <f t="shared" si="41"/>
        <v>185</v>
      </c>
      <c r="E69" s="139">
        <f t="shared" si="32"/>
        <v>185</v>
      </c>
      <c r="F69" s="32">
        <f t="shared" si="33"/>
        <v>185</v>
      </c>
      <c r="G69" s="32">
        <f t="shared" si="33"/>
        <v>185</v>
      </c>
      <c r="H69" s="32">
        <f t="shared" si="42"/>
        <v>197.5</v>
      </c>
      <c r="I69" s="139">
        <f t="shared" si="34"/>
        <v>197.5</v>
      </c>
      <c r="J69" s="158">
        <f t="shared" si="43"/>
        <v>197.5</v>
      </c>
      <c r="K69" s="32">
        <f t="shared" si="35"/>
        <v>197.5</v>
      </c>
      <c r="L69" s="32">
        <f t="shared" si="35"/>
        <v>197.5</v>
      </c>
      <c r="M69" s="32">
        <f t="shared" si="36"/>
        <v>210</v>
      </c>
      <c r="N69" s="139">
        <f t="shared" si="37"/>
        <v>210</v>
      </c>
      <c r="O69" s="32">
        <f t="shared" si="38"/>
        <v>210</v>
      </c>
      <c r="P69" s="32">
        <f t="shared" si="38"/>
        <v>210</v>
      </c>
      <c r="Q69" s="32">
        <f t="shared" si="39"/>
        <v>210</v>
      </c>
      <c r="R69" s="139">
        <f t="shared" si="39"/>
        <v>210</v>
      </c>
      <c r="S69" s="158">
        <f t="shared" si="44"/>
        <v>210</v>
      </c>
      <c r="T69" s="32">
        <f t="shared" si="40"/>
        <v>210</v>
      </c>
    </row>
    <row r="70" spans="1:20" s="169" customFormat="1" ht="12.75">
      <c r="A70" s="169" t="s">
        <v>27</v>
      </c>
      <c r="B70" s="139"/>
      <c r="C70" s="139"/>
      <c r="D70" s="139"/>
      <c r="E70" s="139"/>
      <c r="F70" s="139"/>
      <c r="G70" s="139"/>
      <c r="H70" s="139"/>
      <c r="I70" s="139"/>
      <c r="J70" s="158">
        <f t="shared" si="43"/>
        <v>0</v>
      </c>
      <c r="K70" s="139"/>
      <c r="L70" s="139"/>
      <c r="M70" s="139"/>
      <c r="N70" s="139"/>
      <c r="O70" s="139"/>
      <c r="P70" s="139"/>
      <c r="Q70" s="139"/>
      <c r="R70" s="139"/>
      <c r="S70" s="158">
        <f t="shared" si="44"/>
        <v>0</v>
      </c>
      <c r="T70" s="139"/>
    </row>
    <row r="71" spans="1:20" ht="12.75">
      <c r="A71" s="2" t="s">
        <v>28</v>
      </c>
      <c r="B71" s="32">
        <f aca="true" t="shared" si="45" ref="B71:C73">C41*$D$61</f>
        <v>1162.5</v>
      </c>
      <c r="C71" s="32">
        <f t="shared" si="45"/>
        <v>1162.5</v>
      </c>
      <c r="D71" s="32">
        <f t="shared" si="41"/>
        <v>1237.5</v>
      </c>
      <c r="E71" s="139">
        <f>D71</f>
        <v>1237.5</v>
      </c>
      <c r="F71" s="32">
        <f aca="true" t="shared" si="46" ref="F71:G73">G41*$D$61</f>
        <v>1237.5</v>
      </c>
      <c r="G71" s="32">
        <f t="shared" si="46"/>
        <v>1237.5</v>
      </c>
      <c r="H71" s="32">
        <f t="shared" si="42"/>
        <v>1312.5</v>
      </c>
      <c r="I71" s="139">
        <f>H71</f>
        <v>1312.5</v>
      </c>
      <c r="J71" s="158">
        <f t="shared" si="43"/>
        <v>1312.5</v>
      </c>
      <c r="K71" s="32">
        <f aca="true" t="shared" si="47" ref="K71:L73">L41*$D$61</f>
        <v>1250</v>
      </c>
      <c r="L71" s="32">
        <f t="shared" si="47"/>
        <v>1300</v>
      </c>
      <c r="M71" s="32">
        <f>O41*$D$61</f>
        <v>1262.5</v>
      </c>
      <c r="N71" s="139">
        <f>M71</f>
        <v>1262.5</v>
      </c>
      <c r="O71" s="32">
        <f aca="true" t="shared" si="48" ref="O71:P73">P41*$D$61</f>
        <v>1262.5</v>
      </c>
      <c r="P71" s="32">
        <f t="shared" si="48"/>
        <v>1262.5</v>
      </c>
      <c r="Q71" s="32">
        <f>P71</f>
        <v>1262.5</v>
      </c>
      <c r="R71" s="139">
        <f>Q71</f>
        <v>1262.5</v>
      </c>
      <c r="S71" s="158">
        <f t="shared" si="44"/>
        <v>1262.5</v>
      </c>
      <c r="T71" s="32">
        <f>Q71</f>
        <v>1262.5</v>
      </c>
    </row>
    <row r="72" spans="1:20" ht="12.75">
      <c r="A72" s="2" t="s">
        <v>29</v>
      </c>
      <c r="B72" s="32">
        <f t="shared" si="45"/>
        <v>812.5</v>
      </c>
      <c r="C72" s="32">
        <f t="shared" si="45"/>
        <v>812.5</v>
      </c>
      <c r="D72" s="32">
        <f t="shared" si="41"/>
        <v>900</v>
      </c>
      <c r="E72" s="139">
        <f aca="true" t="shared" si="49" ref="E72:E88">D72</f>
        <v>900</v>
      </c>
      <c r="F72" s="32">
        <f t="shared" si="46"/>
        <v>900</v>
      </c>
      <c r="G72" s="32">
        <f t="shared" si="46"/>
        <v>900</v>
      </c>
      <c r="H72" s="32">
        <f t="shared" si="42"/>
        <v>956.25</v>
      </c>
      <c r="I72" s="139">
        <f aca="true" t="shared" si="50" ref="I72:I88">H72</f>
        <v>956.25</v>
      </c>
      <c r="J72" s="158">
        <f t="shared" si="43"/>
        <v>956.25</v>
      </c>
      <c r="K72" s="32">
        <f t="shared" si="47"/>
        <v>925</v>
      </c>
      <c r="L72" s="32">
        <f t="shared" si="47"/>
        <v>952.5</v>
      </c>
      <c r="M72" s="32">
        <f>O42*$D$61</f>
        <v>937.5</v>
      </c>
      <c r="N72" s="139">
        <f aca="true" t="shared" si="51" ref="N72:N88">M72</f>
        <v>937.5</v>
      </c>
      <c r="O72" s="32">
        <f t="shared" si="48"/>
        <v>937.5</v>
      </c>
      <c r="P72" s="32">
        <f t="shared" si="48"/>
        <v>937.5</v>
      </c>
      <c r="Q72" s="32">
        <f>P72</f>
        <v>937.5</v>
      </c>
      <c r="R72" s="139">
        <f aca="true" t="shared" si="52" ref="R72:R88">Q72</f>
        <v>937.5</v>
      </c>
      <c r="S72" s="158">
        <f t="shared" si="44"/>
        <v>937.5</v>
      </c>
      <c r="T72" s="32">
        <f>Q72</f>
        <v>937.5</v>
      </c>
    </row>
    <row r="73" spans="1:20" ht="12.75">
      <c r="A73" s="2" t="s">
        <v>30</v>
      </c>
      <c r="B73" s="32">
        <f t="shared" si="45"/>
        <v>650</v>
      </c>
      <c r="C73" s="32">
        <f t="shared" si="45"/>
        <v>650</v>
      </c>
      <c r="D73" s="32">
        <f t="shared" si="41"/>
        <v>712.5</v>
      </c>
      <c r="E73" s="139">
        <f t="shared" si="49"/>
        <v>712.5</v>
      </c>
      <c r="F73" s="32">
        <f t="shared" si="46"/>
        <v>712.5</v>
      </c>
      <c r="G73" s="32">
        <f t="shared" si="46"/>
        <v>712.5</v>
      </c>
      <c r="H73" s="32">
        <f t="shared" si="42"/>
        <v>755</v>
      </c>
      <c r="I73" s="139">
        <f t="shared" si="50"/>
        <v>755</v>
      </c>
      <c r="J73" s="158">
        <f t="shared" si="43"/>
        <v>755</v>
      </c>
      <c r="K73" s="32">
        <f t="shared" si="47"/>
        <v>717.5</v>
      </c>
      <c r="L73" s="32">
        <f t="shared" si="47"/>
        <v>736.25</v>
      </c>
      <c r="M73" s="32">
        <f>O43*$D$61</f>
        <v>725</v>
      </c>
      <c r="N73" s="139">
        <f t="shared" si="51"/>
        <v>725</v>
      </c>
      <c r="O73" s="32">
        <f t="shared" si="48"/>
        <v>725</v>
      </c>
      <c r="P73" s="32">
        <f t="shared" si="48"/>
        <v>725</v>
      </c>
      <c r="Q73" s="32">
        <f>P73</f>
        <v>725</v>
      </c>
      <c r="R73" s="139">
        <f t="shared" si="52"/>
        <v>725</v>
      </c>
      <c r="S73" s="158">
        <f t="shared" si="44"/>
        <v>725</v>
      </c>
      <c r="T73" s="32">
        <f>Q73</f>
        <v>725</v>
      </c>
    </row>
    <row r="74" spans="1:20" s="169" customFormat="1" ht="12.75">
      <c r="A74" s="169" t="s">
        <v>31</v>
      </c>
      <c r="B74" s="139"/>
      <c r="C74" s="139"/>
      <c r="D74" s="139"/>
      <c r="E74" s="139"/>
      <c r="F74" s="139"/>
      <c r="G74" s="139"/>
      <c r="H74" s="139"/>
      <c r="I74" s="139"/>
      <c r="J74" s="158">
        <f t="shared" si="43"/>
        <v>0</v>
      </c>
      <c r="K74" s="139"/>
      <c r="L74" s="139"/>
      <c r="M74" s="139"/>
      <c r="N74" s="139"/>
      <c r="O74" s="139"/>
      <c r="P74" s="139"/>
      <c r="Q74" s="139"/>
      <c r="R74" s="139"/>
      <c r="S74" s="158">
        <f t="shared" si="44"/>
        <v>0</v>
      </c>
      <c r="T74" s="139"/>
    </row>
    <row r="75" spans="1:20" ht="12.75">
      <c r="A75" s="2" t="s">
        <v>32</v>
      </c>
      <c r="B75" s="32">
        <f aca="true" t="shared" si="53" ref="B75:C79">C45*$D$61</f>
        <v>1275</v>
      </c>
      <c r="C75" s="32">
        <f t="shared" si="53"/>
        <v>1275</v>
      </c>
      <c r="D75" s="32">
        <f t="shared" si="41"/>
        <v>1281.25</v>
      </c>
      <c r="E75" s="139">
        <f t="shared" si="49"/>
        <v>1281.25</v>
      </c>
      <c r="F75" s="32">
        <f aca="true" t="shared" si="54" ref="F75:G79">G45*$D$61</f>
        <v>1281.25</v>
      </c>
      <c r="G75" s="32">
        <f t="shared" si="54"/>
        <v>1281.25</v>
      </c>
      <c r="H75" s="32">
        <f t="shared" si="42"/>
        <v>1337.5</v>
      </c>
      <c r="I75" s="139">
        <f t="shared" si="50"/>
        <v>1337.5</v>
      </c>
      <c r="J75" s="158">
        <f t="shared" si="43"/>
        <v>1337.5</v>
      </c>
      <c r="K75" s="32">
        <f aca="true" t="shared" si="55" ref="K75:L79">L45*$D$61</f>
        <v>1287.5</v>
      </c>
      <c r="L75" s="32">
        <f t="shared" si="55"/>
        <v>1337.5</v>
      </c>
      <c r="M75" s="32">
        <f>O45*$D$61</f>
        <v>1293.75</v>
      </c>
      <c r="N75" s="139">
        <f t="shared" si="51"/>
        <v>1293.75</v>
      </c>
      <c r="O75" s="32">
        <f aca="true" t="shared" si="56" ref="O75:P79">P45*$D$61</f>
        <v>1293.75</v>
      </c>
      <c r="P75" s="32">
        <f t="shared" si="56"/>
        <v>1293.75</v>
      </c>
      <c r="Q75" s="32">
        <f>P75</f>
        <v>1293.75</v>
      </c>
      <c r="R75" s="139">
        <f t="shared" si="52"/>
        <v>1293.75</v>
      </c>
      <c r="S75" s="158">
        <f t="shared" si="44"/>
        <v>1293.75</v>
      </c>
      <c r="T75" s="32">
        <f>Q75</f>
        <v>1293.75</v>
      </c>
    </row>
    <row r="76" spans="1:20" ht="12.75">
      <c r="A76" s="2" t="s">
        <v>33</v>
      </c>
      <c r="B76" s="32">
        <f t="shared" si="53"/>
        <v>1746.25</v>
      </c>
      <c r="C76" s="32">
        <f t="shared" si="53"/>
        <v>1746.25</v>
      </c>
      <c r="D76" s="32">
        <f t="shared" si="41"/>
        <v>1758.75</v>
      </c>
      <c r="E76" s="139">
        <f t="shared" si="49"/>
        <v>1758.75</v>
      </c>
      <c r="F76" s="32">
        <f t="shared" si="54"/>
        <v>1758.75</v>
      </c>
      <c r="G76" s="32">
        <f t="shared" si="54"/>
        <v>1758.75</v>
      </c>
      <c r="H76" s="32">
        <f t="shared" si="42"/>
        <v>1808.75</v>
      </c>
      <c r="I76" s="139">
        <f t="shared" si="50"/>
        <v>1808.75</v>
      </c>
      <c r="J76" s="158">
        <f t="shared" si="43"/>
        <v>1808.75</v>
      </c>
      <c r="K76" s="32">
        <f t="shared" si="55"/>
        <v>1771.25</v>
      </c>
      <c r="L76" s="32">
        <f t="shared" si="55"/>
        <v>1846.25</v>
      </c>
      <c r="M76" s="32">
        <f>O46*$D$61</f>
        <v>1777.5</v>
      </c>
      <c r="N76" s="139">
        <f t="shared" si="51"/>
        <v>1777.5</v>
      </c>
      <c r="O76" s="32">
        <f t="shared" si="56"/>
        <v>1777.5</v>
      </c>
      <c r="P76" s="32">
        <f t="shared" si="56"/>
        <v>1777.5</v>
      </c>
      <c r="Q76" s="32">
        <f>P76</f>
        <v>1777.5</v>
      </c>
      <c r="R76" s="139">
        <f t="shared" si="52"/>
        <v>1777.5</v>
      </c>
      <c r="S76" s="158">
        <f t="shared" si="44"/>
        <v>1777.5</v>
      </c>
      <c r="T76" s="32">
        <f>Q76</f>
        <v>1777.5</v>
      </c>
    </row>
    <row r="77" spans="1:20" ht="12.75">
      <c r="A77" s="2" t="s">
        <v>34</v>
      </c>
      <c r="B77" s="32">
        <f t="shared" si="53"/>
        <v>925</v>
      </c>
      <c r="C77" s="32">
        <f t="shared" si="53"/>
        <v>925</v>
      </c>
      <c r="D77" s="32">
        <f t="shared" si="41"/>
        <v>937.5</v>
      </c>
      <c r="E77" s="139">
        <f t="shared" si="49"/>
        <v>937.5</v>
      </c>
      <c r="F77" s="32">
        <f t="shared" si="54"/>
        <v>937.5</v>
      </c>
      <c r="G77" s="32">
        <f t="shared" si="54"/>
        <v>937.5</v>
      </c>
      <c r="H77" s="32">
        <f t="shared" si="42"/>
        <v>968.75</v>
      </c>
      <c r="I77" s="139">
        <f t="shared" si="50"/>
        <v>968.75</v>
      </c>
      <c r="J77" s="158">
        <f t="shared" si="43"/>
        <v>968.75</v>
      </c>
      <c r="K77" s="32">
        <f t="shared" si="55"/>
        <v>943.75</v>
      </c>
      <c r="L77" s="32">
        <f t="shared" si="55"/>
        <v>975</v>
      </c>
      <c r="M77" s="32">
        <f>O47*$D$61</f>
        <v>950</v>
      </c>
      <c r="N77" s="139">
        <f t="shared" si="51"/>
        <v>950</v>
      </c>
      <c r="O77" s="32">
        <f t="shared" si="56"/>
        <v>950</v>
      </c>
      <c r="P77" s="32">
        <f t="shared" si="56"/>
        <v>950</v>
      </c>
      <c r="Q77" s="32">
        <f>P77</f>
        <v>950</v>
      </c>
      <c r="R77" s="139">
        <f t="shared" si="52"/>
        <v>950</v>
      </c>
      <c r="S77" s="158">
        <f t="shared" si="44"/>
        <v>950</v>
      </c>
      <c r="T77" s="32">
        <f>Q77</f>
        <v>950</v>
      </c>
    </row>
    <row r="78" spans="1:20" ht="12.75">
      <c r="A78" s="2" t="s">
        <v>35</v>
      </c>
      <c r="B78" s="32">
        <f t="shared" si="53"/>
        <v>875</v>
      </c>
      <c r="C78" s="32">
        <f t="shared" si="53"/>
        <v>875</v>
      </c>
      <c r="D78" s="32">
        <f t="shared" si="41"/>
        <v>881.25</v>
      </c>
      <c r="E78" s="139">
        <f t="shared" si="49"/>
        <v>881.25</v>
      </c>
      <c r="F78" s="32">
        <f t="shared" si="54"/>
        <v>881.25</v>
      </c>
      <c r="G78" s="32">
        <f t="shared" si="54"/>
        <v>881.25</v>
      </c>
      <c r="H78" s="32">
        <f t="shared" si="42"/>
        <v>912.5</v>
      </c>
      <c r="I78" s="139">
        <f t="shared" si="50"/>
        <v>912.5</v>
      </c>
      <c r="J78" s="158">
        <f t="shared" si="43"/>
        <v>912.5</v>
      </c>
      <c r="K78" s="32">
        <f t="shared" si="55"/>
        <v>887.5</v>
      </c>
      <c r="L78" s="32">
        <f t="shared" si="55"/>
        <v>950</v>
      </c>
      <c r="M78" s="32">
        <f>O48*$D$61</f>
        <v>893.75</v>
      </c>
      <c r="N78" s="139">
        <f t="shared" si="51"/>
        <v>893.75</v>
      </c>
      <c r="O78" s="32">
        <f t="shared" si="56"/>
        <v>893.75</v>
      </c>
      <c r="P78" s="32">
        <f t="shared" si="56"/>
        <v>893.75</v>
      </c>
      <c r="Q78" s="32">
        <f>P78</f>
        <v>893.75</v>
      </c>
      <c r="R78" s="139">
        <f t="shared" si="52"/>
        <v>893.75</v>
      </c>
      <c r="S78" s="158">
        <f t="shared" si="44"/>
        <v>893.75</v>
      </c>
      <c r="T78" s="32">
        <f>Q78</f>
        <v>893.75</v>
      </c>
    </row>
    <row r="79" spans="1:20" ht="12.75">
      <c r="A79" s="2" t="s">
        <v>36</v>
      </c>
      <c r="B79" s="32">
        <f t="shared" si="53"/>
        <v>680</v>
      </c>
      <c r="C79" s="32">
        <f t="shared" si="53"/>
        <v>680</v>
      </c>
      <c r="D79" s="32">
        <f t="shared" si="41"/>
        <v>686.25</v>
      </c>
      <c r="E79" s="139">
        <f t="shared" si="49"/>
        <v>686.25</v>
      </c>
      <c r="F79" s="32">
        <f t="shared" si="54"/>
        <v>686.25</v>
      </c>
      <c r="G79" s="32">
        <f t="shared" si="54"/>
        <v>686.25</v>
      </c>
      <c r="H79" s="32">
        <f t="shared" si="42"/>
        <v>700</v>
      </c>
      <c r="I79" s="139">
        <f t="shared" si="50"/>
        <v>700</v>
      </c>
      <c r="J79" s="158">
        <f t="shared" si="43"/>
        <v>700</v>
      </c>
      <c r="K79" s="32">
        <f t="shared" si="55"/>
        <v>687.5</v>
      </c>
      <c r="L79" s="32">
        <f t="shared" si="55"/>
        <v>700</v>
      </c>
      <c r="M79" s="32">
        <f>O49*$D$61</f>
        <v>692.5</v>
      </c>
      <c r="N79" s="139">
        <f t="shared" si="51"/>
        <v>692.5</v>
      </c>
      <c r="O79" s="32">
        <f t="shared" si="56"/>
        <v>692.5</v>
      </c>
      <c r="P79" s="32">
        <f t="shared" si="56"/>
        <v>692.5</v>
      </c>
      <c r="Q79" s="32">
        <f>P79</f>
        <v>692.5</v>
      </c>
      <c r="R79" s="139">
        <f t="shared" si="52"/>
        <v>692.5</v>
      </c>
      <c r="S79" s="158">
        <f t="shared" si="44"/>
        <v>692.5</v>
      </c>
      <c r="T79" s="32">
        <f>Q79</f>
        <v>692.5</v>
      </c>
    </row>
    <row r="80" spans="1:20" s="169" customFormat="1" ht="12.75">
      <c r="A80" s="169" t="s">
        <v>37</v>
      </c>
      <c r="B80" s="139"/>
      <c r="C80" s="139"/>
      <c r="D80" s="139"/>
      <c r="E80" s="139"/>
      <c r="F80" s="139"/>
      <c r="G80" s="139"/>
      <c r="H80" s="139"/>
      <c r="I80" s="139"/>
      <c r="J80" s="158">
        <f t="shared" si="43"/>
        <v>0</v>
      </c>
      <c r="K80" s="139"/>
      <c r="L80" s="139"/>
      <c r="M80" s="139"/>
      <c r="N80" s="139"/>
      <c r="O80" s="139"/>
      <c r="P80" s="139"/>
      <c r="Q80" s="139"/>
      <c r="R80" s="139"/>
      <c r="S80" s="158">
        <f t="shared" si="44"/>
        <v>0</v>
      </c>
      <c r="T80" s="139"/>
    </row>
    <row r="81" spans="1:20" ht="12.75">
      <c r="A81" s="2" t="s">
        <v>38</v>
      </c>
      <c r="B81" s="32">
        <f>C51*$D$61</f>
        <v>5812.5</v>
      </c>
      <c r="C81" s="32">
        <f>D51*$D$61</f>
        <v>5812.5</v>
      </c>
      <c r="D81" s="32">
        <f t="shared" si="41"/>
        <v>6250</v>
      </c>
      <c r="E81" s="139">
        <f t="shared" si="49"/>
        <v>6250</v>
      </c>
      <c r="F81" s="32">
        <f aca="true" t="shared" si="57" ref="F81:G84">G51*$D$61</f>
        <v>6250</v>
      </c>
      <c r="G81" s="32">
        <f t="shared" si="57"/>
        <v>6250</v>
      </c>
      <c r="H81" s="32">
        <f t="shared" si="42"/>
        <v>6375</v>
      </c>
      <c r="I81" s="139">
        <f t="shared" si="50"/>
        <v>6375</v>
      </c>
      <c r="J81" s="158">
        <f t="shared" si="43"/>
        <v>6375</v>
      </c>
      <c r="K81" s="32">
        <f aca="true" t="shared" si="58" ref="K81:L84">L51*$D$61</f>
        <v>6375</v>
      </c>
      <c r="L81" s="32">
        <f t="shared" si="58"/>
        <v>6875</v>
      </c>
      <c r="M81" s="32">
        <f>O51*$D$61</f>
        <v>6500</v>
      </c>
      <c r="N81" s="139">
        <f t="shared" si="51"/>
        <v>6500</v>
      </c>
      <c r="O81" s="32">
        <f aca="true" t="shared" si="59" ref="O81:P84">P51*$D$61</f>
        <v>6500</v>
      </c>
      <c r="P81" s="32">
        <f t="shared" si="59"/>
        <v>6500</v>
      </c>
      <c r="Q81" s="32">
        <f>P81</f>
        <v>6500</v>
      </c>
      <c r="R81" s="139">
        <f t="shared" si="52"/>
        <v>6500</v>
      </c>
      <c r="S81" s="158">
        <f t="shared" si="44"/>
        <v>6500</v>
      </c>
      <c r="T81" s="32">
        <f>Q81</f>
        <v>6500</v>
      </c>
    </row>
    <row r="82" spans="1:20" ht="12.75">
      <c r="A82" s="2" t="s">
        <v>39</v>
      </c>
      <c r="B82" s="32">
        <f>C52*$D$61</f>
        <v>3162.5</v>
      </c>
      <c r="C82" s="32">
        <f>D52*$D$61</f>
        <v>3162.5</v>
      </c>
      <c r="D82" s="32">
        <f t="shared" si="41"/>
        <v>3362.5</v>
      </c>
      <c r="E82" s="139">
        <f t="shared" si="49"/>
        <v>3362.5</v>
      </c>
      <c r="F82" s="32">
        <f t="shared" si="57"/>
        <v>3362.5</v>
      </c>
      <c r="G82" s="32">
        <f t="shared" si="57"/>
        <v>3362.5</v>
      </c>
      <c r="H82" s="32">
        <f t="shared" si="42"/>
        <v>3487.5</v>
      </c>
      <c r="I82" s="139">
        <f t="shared" si="50"/>
        <v>3487.5</v>
      </c>
      <c r="J82" s="158">
        <f t="shared" si="43"/>
        <v>3487.5</v>
      </c>
      <c r="K82" s="32">
        <f t="shared" si="58"/>
        <v>3487.5</v>
      </c>
      <c r="L82" s="32">
        <f t="shared" si="58"/>
        <v>3687.5</v>
      </c>
      <c r="M82" s="32">
        <f>O52*$D$61</f>
        <v>3612.5</v>
      </c>
      <c r="N82" s="139">
        <f t="shared" si="51"/>
        <v>3612.5</v>
      </c>
      <c r="O82" s="32">
        <f t="shared" si="59"/>
        <v>3612.5</v>
      </c>
      <c r="P82" s="32">
        <f t="shared" si="59"/>
        <v>3612.5</v>
      </c>
      <c r="Q82" s="32">
        <f>P82</f>
        <v>3612.5</v>
      </c>
      <c r="R82" s="139">
        <f t="shared" si="52"/>
        <v>3612.5</v>
      </c>
      <c r="S82" s="158">
        <f t="shared" si="44"/>
        <v>3612.5</v>
      </c>
      <c r="T82" s="32">
        <f>Q82</f>
        <v>3612.5</v>
      </c>
    </row>
    <row r="83" spans="1:20" ht="12.75">
      <c r="A83" s="2" t="s">
        <v>40</v>
      </c>
      <c r="B83" s="32">
        <f aca="true" t="shared" si="60" ref="B83:C88">C53*$D$61</f>
        <v>2962.5</v>
      </c>
      <c r="C83" s="32">
        <f t="shared" si="60"/>
        <v>2962.5</v>
      </c>
      <c r="D83" s="32">
        <f t="shared" si="41"/>
        <v>3337.5</v>
      </c>
      <c r="E83" s="139">
        <f t="shared" si="49"/>
        <v>3337.5</v>
      </c>
      <c r="F83" s="32">
        <f t="shared" si="57"/>
        <v>3337.5</v>
      </c>
      <c r="G83" s="32">
        <f t="shared" si="57"/>
        <v>3337.5</v>
      </c>
      <c r="H83" s="32">
        <f t="shared" si="42"/>
        <v>3462.5</v>
      </c>
      <c r="I83" s="139">
        <f t="shared" si="50"/>
        <v>3462.5</v>
      </c>
      <c r="J83" s="158">
        <f t="shared" si="43"/>
        <v>3462.5</v>
      </c>
      <c r="K83" s="32">
        <f t="shared" si="58"/>
        <v>3462.5</v>
      </c>
      <c r="L83" s="32">
        <f t="shared" si="58"/>
        <v>3525</v>
      </c>
      <c r="M83" s="32">
        <f>O53*$D$61</f>
        <v>3587.5</v>
      </c>
      <c r="N83" s="139">
        <f t="shared" si="51"/>
        <v>3587.5</v>
      </c>
      <c r="O83" s="32">
        <f t="shared" si="59"/>
        <v>3587.5</v>
      </c>
      <c r="P83" s="32">
        <f t="shared" si="59"/>
        <v>3587.5</v>
      </c>
      <c r="Q83" s="32">
        <f>P83</f>
        <v>3587.5</v>
      </c>
      <c r="R83" s="139">
        <f t="shared" si="52"/>
        <v>3587.5</v>
      </c>
      <c r="S83" s="158">
        <f t="shared" si="44"/>
        <v>3587.5</v>
      </c>
      <c r="T83" s="32">
        <f>Q83</f>
        <v>3587.5</v>
      </c>
    </row>
    <row r="84" spans="1:20" ht="12.75">
      <c r="A84" s="2" t="s">
        <v>41</v>
      </c>
      <c r="B84" s="32">
        <f t="shared" si="60"/>
        <v>1750</v>
      </c>
      <c r="C84" s="32">
        <f t="shared" si="60"/>
        <v>1750</v>
      </c>
      <c r="D84" s="32">
        <f t="shared" si="41"/>
        <v>1987.5</v>
      </c>
      <c r="E84" s="139">
        <f t="shared" si="49"/>
        <v>1987.5</v>
      </c>
      <c r="F84" s="32">
        <f t="shared" si="57"/>
        <v>1987.5</v>
      </c>
      <c r="G84" s="32">
        <f t="shared" si="57"/>
        <v>1987.5</v>
      </c>
      <c r="H84" s="32">
        <f t="shared" si="42"/>
        <v>2037.5</v>
      </c>
      <c r="I84" s="139">
        <f t="shared" si="50"/>
        <v>2037.5</v>
      </c>
      <c r="J84" s="158">
        <f t="shared" si="43"/>
        <v>2037.5</v>
      </c>
      <c r="K84" s="32">
        <f t="shared" si="58"/>
        <v>2037.5</v>
      </c>
      <c r="L84" s="32">
        <f t="shared" si="58"/>
        <v>2050</v>
      </c>
      <c r="M84" s="32">
        <f>O54*$D$61</f>
        <v>2162.5</v>
      </c>
      <c r="N84" s="139">
        <f t="shared" si="51"/>
        <v>2162.5</v>
      </c>
      <c r="O84" s="32">
        <f t="shared" si="59"/>
        <v>2162.5</v>
      </c>
      <c r="P84" s="32">
        <f t="shared" si="59"/>
        <v>2162.5</v>
      </c>
      <c r="Q84" s="32">
        <f>P84</f>
        <v>2162.5</v>
      </c>
      <c r="R84" s="139">
        <f t="shared" si="52"/>
        <v>2162.5</v>
      </c>
      <c r="S84" s="158">
        <f t="shared" si="44"/>
        <v>2162.5</v>
      </c>
      <c r="T84" s="32">
        <f>Q84</f>
        <v>2162.5</v>
      </c>
    </row>
    <row r="85" spans="1:20" s="169" customFormat="1" ht="12.75">
      <c r="A85" s="169" t="s">
        <v>42</v>
      </c>
      <c r="B85" s="139"/>
      <c r="C85" s="139"/>
      <c r="D85" s="139"/>
      <c r="E85" s="139"/>
      <c r="F85" s="139"/>
      <c r="G85" s="139"/>
      <c r="H85" s="139"/>
      <c r="I85" s="139"/>
      <c r="J85" s="158"/>
      <c r="K85" s="139"/>
      <c r="L85" s="139"/>
      <c r="M85" s="139"/>
      <c r="N85" s="139"/>
      <c r="O85" s="139"/>
      <c r="P85" s="139"/>
      <c r="Q85" s="139"/>
      <c r="R85" s="139"/>
      <c r="S85" s="158"/>
      <c r="T85" s="139"/>
    </row>
    <row r="86" spans="1:20" ht="12.75">
      <c r="A86" s="2" t="s">
        <v>43</v>
      </c>
      <c r="B86" s="32">
        <f t="shared" si="60"/>
        <v>1537.5</v>
      </c>
      <c r="C86" s="32">
        <f t="shared" si="60"/>
        <v>1537.5</v>
      </c>
      <c r="D86" s="32">
        <f t="shared" si="41"/>
        <v>1712.5</v>
      </c>
      <c r="E86" s="139">
        <f t="shared" si="49"/>
        <v>1712.5</v>
      </c>
      <c r="F86" s="32">
        <f>G56*$D$61</f>
        <v>1712.5</v>
      </c>
      <c r="G86" s="32">
        <f>H56*$D$61</f>
        <v>1712.5</v>
      </c>
      <c r="H86" s="32">
        <f t="shared" si="42"/>
        <v>2037.5</v>
      </c>
      <c r="I86" s="139">
        <f t="shared" si="50"/>
        <v>2037.5</v>
      </c>
      <c r="J86" s="158">
        <f>E86+I86</f>
        <v>3750</v>
      </c>
      <c r="K86" s="32">
        <f>L56*$D$61</f>
        <v>1837.5</v>
      </c>
      <c r="L86" s="32">
        <f>M56*$D$61</f>
        <v>2037.5</v>
      </c>
      <c r="M86" s="32">
        <f>O56*$D$61</f>
        <v>1912.5</v>
      </c>
      <c r="N86" s="139">
        <f t="shared" si="51"/>
        <v>1912.5</v>
      </c>
      <c r="O86" s="32">
        <f>P56*$D$61</f>
        <v>1912.5</v>
      </c>
      <c r="P86" s="32">
        <f>Q56*$D$61</f>
        <v>1912.5</v>
      </c>
      <c r="Q86" s="32">
        <f>P86</f>
        <v>1912.5</v>
      </c>
      <c r="R86" s="139">
        <f t="shared" si="52"/>
        <v>1912.5</v>
      </c>
      <c r="S86" s="158">
        <f>Q86</f>
        <v>1912.5</v>
      </c>
      <c r="T86" s="32">
        <f>Q86</f>
        <v>1912.5</v>
      </c>
    </row>
    <row r="87" spans="1:20" s="169" customFormat="1" ht="12.75">
      <c r="A87" s="169" t="s">
        <v>44</v>
      </c>
      <c r="B87" s="139"/>
      <c r="C87" s="139"/>
      <c r="D87" s="139"/>
      <c r="E87" s="139"/>
      <c r="F87" s="139"/>
      <c r="G87" s="139"/>
      <c r="H87" s="139"/>
      <c r="I87" s="139"/>
      <c r="J87" s="158"/>
      <c r="K87" s="139"/>
      <c r="L87" s="139"/>
      <c r="M87" s="139"/>
      <c r="N87" s="139"/>
      <c r="O87" s="139"/>
      <c r="P87" s="139"/>
      <c r="Q87" s="139"/>
      <c r="R87" s="139"/>
      <c r="S87" s="158"/>
      <c r="T87" s="139"/>
    </row>
    <row r="88" spans="1:20" ht="12.75">
      <c r="A88" s="2" t="s">
        <v>45</v>
      </c>
      <c r="B88" s="32">
        <f t="shared" si="60"/>
        <v>3762.5</v>
      </c>
      <c r="C88" s="32">
        <f t="shared" si="60"/>
        <v>3887.5</v>
      </c>
      <c r="D88" s="32">
        <f t="shared" si="41"/>
        <v>3337.5</v>
      </c>
      <c r="E88" s="139">
        <f t="shared" si="49"/>
        <v>3337.5</v>
      </c>
      <c r="F88" s="32">
        <f>G58*$D$61</f>
        <v>3287.5</v>
      </c>
      <c r="G88" s="32">
        <f>H58*$D$61</f>
        <v>3212.5</v>
      </c>
      <c r="H88" s="32">
        <f t="shared" si="42"/>
        <v>3662.5</v>
      </c>
      <c r="I88" s="139">
        <f t="shared" si="50"/>
        <v>3662.5</v>
      </c>
      <c r="J88" s="158">
        <f>E88+I88</f>
        <v>7000</v>
      </c>
      <c r="K88" s="32">
        <f>L58*$D$61</f>
        <v>3187.5</v>
      </c>
      <c r="L88" s="32">
        <f>M58*$D$61</f>
        <v>3300</v>
      </c>
      <c r="M88" s="32">
        <f>O58*$D$61</f>
        <v>3312.5</v>
      </c>
      <c r="N88" s="139">
        <f t="shared" si="51"/>
        <v>3312.5</v>
      </c>
      <c r="O88" s="32">
        <f>P58*$D$61</f>
        <v>3400</v>
      </c>
      <c r="P88" s="32">
        <f>Q58*$D$61</f>
        <v>3562.5</v>
      </c>
      <c r="Q88" s="32">
        <f>P88</f>
        <v>3562.5</v>
      </c>
      <c r="R88" s="139">
        <f t="shared" si="52"/>
        <v>3562.5</v>
      </c>
      <c r="S88" s="158">
        <f>Q88</f>
        <v>3562.5</v>
      </c>
      <c r="T88" s="32">
        <f>Q88</f>
        <v>3562.5</v>
      </c>
    </row>
    <row r="90" spans="1:20" s="171" customFormat="1" ht="12.75">
      <c r="A90" s="171" t="s">
        <v>49</v>
      </c>
      <c r="B90" s="138"/>
      <c r="C90" s="138"/>
      <c r="D90" s="138"/>
      <c r="E90" s="138"/>
      <c r="F90" s="138"/>
      <c r="G90" s="138"/>
      <c r="H90" s="138"/>
      <c r="I90" s="138"/>
      <c r="J90" s="157"/>
      <c r="K90" s="138"/>
      <c r="L90" s="138"/>
      <c r="M90" s="138"/>
      <c r="N90" s="138"/>
      <c r="O90" s="138"/>
      <c r="P90" s="138"/>
      <c r="Q90" s="138"/>
      <c r="R90" s="138"/>
      <c r="S90" s="157"/>
      <c r="T90" s="138"/>
    </row>
    <row r="91" spans="1:20" s="3" customFormat="1" ht="12.75">
      <c r="A91" s="3" t="s">
        <v>1</v>
      </c>
      <c r="B91" s="16" t="s">
        <v>2</v>
      </c>
      <c r="C91" s="16" t="s">
        <v>3</v>
      </c>
      <c r="D91" s="16" t="s">
        <v>4</v>
      </c>
      <c r="E91" s="138" t="s">
        <v>5</v>
      </c>
      <c r="F91" s="16" t="s">
        <v>6</v>
      </c>
      <c r="G91" s="16" t="s">
        <v>7</v>
      </c>
      <c r="H91" s="16" t="s">
        <v>8</v>
      </c>
      <c r="I91" s="138" t="s">
        <v>9</v>
      </c>
      <c r="J91" s="157" t="s">
        <v>10</v>
      </c>
      <c r="K91" s="16" t="s">
        <v>11</v>
      </c>
      <c r="L91" s="16" t="s">
        <v>12</v>
      </c>
      <c r="M91" s="16" t="s">
        <v>13</v>
      </c>
      <c r="N91" s="138" t="s">
        <v>14</v>
      </c>
      <c r="O91" s="16" t="s">
        <v>15</v>
      </c>
      <c r="P91" s="16" t="s">
        <v>16</v>
      </c>
      <c r="Q91" s="16" t="s">
        <v>17</v>
      </c>
      <c r="R91" s="138" t="s">
        <v>18</v>
      </c>
      <c r="S91" s="157" t="s">
        <v>19</v>
      </c>
      <c r="T91" s="16">
        <v>2005</v>
      </c>
    </row>
    <row r="92" spans="1:20" s="169" customFormat="1" ht="12.75">
      <c r="A92" s="169" t="s">
        <v>20</v>
      </c>
      <c r="B92" s="137"/>
      <c r="C92" s="137"/>
      <c r="D92" s="137"/>
      <c r="E92" s="137"/>
      <c r="F92" s="137"/>
      <c r="G92" s="137"/>
      <c r="H92" s="137"/>
      <c r="I92" s="137"/>
      <c r="J92" s="156"/>
      <c r="K92" s="137"/>
      <c r="L92" s="137"/>
      <c r="M92" s="137"/>
      <c r="N92" s="137"/>
      <c r="O92" s="137"/>
      <c r="P92" s="137"/>
      <c r="Q92" s="137"/>
      <c r="R92" s="137"/>
      <c r="S92" s="156"/>
      <c r="T92" s="137"/>
    </row>
    <row r="93" spans="1:20" ht="12.75">
      <c r="A93" s="2" t="s">
        <v>21</v>
      </c>
      <c r="B93" s="222">
        <f aca="true" t="shared" si="61" ref="B93:D96">B34+B64-B5</f>
        <v>3525</v>
      </c>
      <c r="C93" s="32">
        <f t="shared" si="61"/>
        <v>3500</v>
      </c>
      <c r="D93" s="32">
        <f t="shared" si="61"/>
        <v>3550</v>
      </c>
      <c r="E93" s="137">
        <f aca="true" t="shared" si="62" ref="E93:E98">SUM(B93:D93)</f>
        <v>10575</v>
      </c>
      <c r="F93" s="32">
        <f aca="true" t="shared" si="63" ref="F93:H98">F34+F64-F5</f>
        <v>3700</v>
      </c>
      <c r="G93" s="32">
        <f t="shared" si="63"/>
        <v>3700</v>
      </c>
      <c r="H93" s="32">
        <f t="shared" si="63"/>
        <v>3850</v>
      </c>
      <c r="I93" s="137">
        <f aca="true" t="shared" si="64" ref="I93:I98">SUM(F93:H93)</f>
        <v>11250</v>
      </c>
      <c r="J93" s="156">
        <f aca="true" t="shared" si="65" ref="J93:J98">E93+I93</f>
        <v>21825</v>
      </c>
      <c r="K93" s="32">
        <f aca="true" t="shared" si="66" ref="K93:M98">K34+K64-K5</f>
        <v>4175</v>
      </c>
      <c r="L93" s="32">
        <f t="shared" si="66"/>
        <v>3850</v>
      </c>
      <c r="M93" s="32">
        <f t="shared" si="66"/>
        <v>3975</v>
      </c>
      <c r="N93" s="137">
        <f aca="true" t="shared" si="67" ref="N93:N98">SUM(K93:M93)</f>
        <v>12000</v>
      </c>
      <c r="O93" s="32">
        <f aca="true" t="shared" si="68" ref="O93:Q98">O34+O64-O5</f>
        <v>3900</v>
      </c>
      <c r="P93" s="32">
        <f t="shared" si="68"/>
        <v>3900</v>
      </c>
      <c r="Q93" s="32">
        <f t="shared" si="68"/>
        <v>3900</v>
      </c>
      <c r="R93" s="137">
        <f aca="true" t="shared" si="69" ref="R93:R98">SUM(O93:Q93)</f>
        <v>11700</v>
      </c>
      <c r="S93" s="156">
        <f aca="true" t="shared" si="70" ref="S93:S98">N93+R93</f>
        <v>23700</v>
      </c>
      <c r="T93" s="18">
        <f aca="true" t="shared" si="71" ref="T93:T98">S93+J93</f>
        <v>45525</v>
      </c>
    </row>
    <row r="94" spans="1:20" ht="12.75">
      <c r="A94" s="2" t="s">
        <v>22</v>
      </c>
      <c r="B94" s="32">
        <f t="shared" si="61"/>
        <v>1537.5</v>
      </c>
      <c r="C94" s="32">
        <f t="shared" si="61"/>
        <v>1950</v>
      </c>
      <c r="D94" s="32">
        <f t="shared" si="61"/>
        <v>1975</v>
      </c>
      <c r="E94" s="137">
        <f t="shared" si="62"/>
        <v>5462.5</v>
      </c>
      <c r="F94" s="32">
        <f t="shared" si="63"/>
        <v>2050</v>
      </c>
      <c r="G94" s="32">
        <f t="shared" si="63"/>
        <v>2050</v>
      </c>
      <c r="H94" s="32">
        <f t="shared" si="63"/>
        <v>2262.5</v>
      </c>
      <c r="I94" s="137">
        <f t="shared" si="64"/>
        <v>6362.5</v>
      </c>
      <c r="J94" s="156">
        <f t="shared" si="65"/>
        <v>11825</v>
      </c>
      <c r="K94" s="32">
        <f t="shared" si="66"/>
        <v>2700</v>
      </c>
      <c r="L94" s="32">
        <f t="shared" si="66"/>
        <v>2142.5</v>
      </c>
      <c r="M94" s="32">
        <f t="shared" si="66"/>
        <v>2240</v>
      </c>
      <c r="N94" s="137">
        <f t="shared" si="67"/>
        <v>7082.5</v>
      </c>
      <c r="O94" s="32">
        <f t="shared" si="68"/>
        <v>2150</v>
      </c>
      <c r="P94" s="32">
        <f t="shared" si="68"/>
        <v>2150</v>
      </c>
      <c r="Q94" s="32">
        <f t="shared" si="68"/>
        <v>2150</v>
      </c>
      <c r="R94" s="137">
        <f t="shared" si="69"/>
        <v>6450</v>
      </c>
      <c r="S94" s="156">
        <f t="shared" si="70"/>
        <v>13532.5</v>
      </c>
      <c r="T94" s="18">
        <f t="shared" si="71"/>
        <v>25357.5</v>
      </c>
    </row>
    <row r="95" spans="1:20" ht="12.75">
      <c r="A95" s="2" t="s">
        <v>23</v>
      </c>
      <c r="B95" s="32">
        <f t="shared" si="61"/>
        <v>1456.25</v>
      </c>
      <c r="C95" s="32">
        <f t="shared" si="61"/>
        <v>1685</v>
      </c>
      <c r="D95" s="32">
        <f t="shared" si="61"/>
        <v>1722.5</v>
      </c>
      <c r="E95" s="137">
        <f t="shared" si="62"/>
        <v>4863.75</v>
      </c>
      <c r="F95" s="32">
        <f t="shared" si="63"/>
        <v>1835</v>
      </c>
      <c r="G95" s="32">
        <f t="shared" si="63"/>
        <v>1835</v>
      </c>
      <c r="H95" s="32">
        <f t="shared" si="63"/>
        <v>1922.5</v>
      </c>
      <c r="I95" s="137">
        <f t="shared" si="64"/>
        <v>5592.5</v>
      </c>
      <c r="J95" s="156">
        <f t="shared" si="65"/>
        <v>10456.25</v>
      </c>
      <c r="K95" s="32">
        <f t="shared" si="66"/>
        <v>2110</v>
      </c>
      <c r="L95" s="32">
        <f t="shared" si="66"/>
        <v>1885</v>
      </c>
      <c r="M95" s="32">
        <f t="shared" si="66"/>
        <v>1897.5</v>
      </c>
      <c r="N95" s="137">
        <f t="shared" si="67"/>
        <v>5892.5</v>
      </c>
      <c r="O95" s="32">
        <f t="shared" si="68"/>
        <v>1935</v>
      </c>
      <c r="P95" s="32">
        <f t="shared" si="68"/>
        <v>1935</v>
      </c>
      <c r="Q95" s="32">
        <f t="shared" si="68"/>
        <v>1935</v>
      </c>
      <c r="R95" s="137">
        <f t="shared" si="69"/>
        <v>5805</v>
      </c>
      <c r="S95" s="156">
        <f t="shared" si="70"/>
        <v>11697.5</v>
      </c>
      <c r="T95" s="18">
        <f t="shared" si="71"/>
        <v>22153.75</v>
      </c>
    </row>
    <row r="96" spans="1:20" ht="12.75">
      <c r="A96" s="2" t="s">
        <v>24</v>
      </c>
      <c r="B96" s="32">
        <f t="shared" si="61"/>
        <v>1937.5</v>
      </c>
      <c r="C96" s="32">
        <f t="shared" si="61"/>
        <v>3150</v>
      </c>
      <c r="D96" s="32">
        <f t="shared" si="61"/>
        <v>3187.5</v>
      </c>
      <c r="E96" s="137">
        <f t="shared" si="62"/>
        <v>8275</v>
      </c>
      <c r="F96" s="32">
        <f t="shared" si="63"/>
        <v>3300</v>
      </c>
      <c r="G96" s="32">
        <f t="shared" si="63"/>
        <v>3300</v>
      </c>
      <c r="H96" s="32">
        <f t="shared" si="63"/>
        <v>3312.5</v>
      </c>
      <c r="I96" s="137">
        <f t="shared" si="64"/>
        <v>9912.5</v>
      </c>
      <c r="J96" s="156">
        <f t="shared" si="65"/>
        <v>18187.5</v>
      </c>
      <c r="K96" s="32">
        <f t="shared" si="66"/>
        <v>3350</v>
      </c>
      <c r="L96" s="32">
        <f t="shared" si="66"/>
        <v>3350</v>
      </c>
      <c r="M96" s="32">
        <f t="shared" si="66"/>
        <v>3362.5</v>
      </c>
      <c r="N96" s="137">
        <f t="shared" si="67"/>
        <v>10062.5</v>
      </c>
      <c r="O96" s="32">
        <f t="shared" si="68"/>
        <v>3400</v>
      </c>
      <c r="P96" s="32">
        <f t="shared" si="68"/>
        <v>3400</v>
      </c>
      <c r="Q96" s="32">
        <f t="shared" si="68"/>
        <v>3400</v>
      </c>
      <c r="R96" s="137">
        <f t="shared" si="69"/>
        <v>10200</v>
      </c>
      <c r="S96" s="156">
        <f t="shared" si="70"/>
        <v>20262.5</v>
      </c>
      <c r="T96" s="18">
        <f t="shared" si="71"/>
        <v>38450</v>
      </c>
    </row>
    <row r="97" spans="1:20" ht="12.75">
      <c r="A97" s="2" t="s">
        <v>25</v>
      </c>
      <c r="B97" s="32">
        <f aca="true" t="shared" si="72" ref="B97:D98">B38+B68-B9</f>
        <v>1016.25</v>
      </c>
      <c r="C97" s="32">
        <f t="shared" si="72"/>
        <v>1505</v>
      </c>
      <c r="D97" s="32">
        <f t="shared" si="72"/>
        <v>1530</v>
      </c>
      <c r="E97" s="137">
        <f t="shared" si="62"/>
        <v>4051.25</v>
      </c>
      <c r="F97" s="32">
        <f t="shared" si="63"/>
        <v>1605</v>
      </c>
      <c r="G97" s="32">
        <f t="shared" si="63"/>
        <v>1605</v>
      </c>
      <c r="H97" s="32">
        <f t="shared" si="63"/>
        <v>1617.5</v>
      </c>
      <c r="I97" s="137">
        <f t="shared" si="64"/>
        <v>4827.5</v>
      </c>
      <c r="J97" s="156">
        <f t="shared" si="65"/>
        <v>8878.75</v>
      </c>
      <c r="K97" s="32">
        <f t="shared" si="66"/>
        <v>1655</v>
      </c>
      <c r="L97" s="32">
        <f t="shared" si="66"/>
        <v>1655</v>
      </c>
      <c r="M97" s="32">
        <f t="shared" si="66"/>
        <v>1667.5</v>
      </c>
      <c r="N97" s="137">
        <f t="shared" si="67"/>
        <v>4977.5</v>
      </c>
      <c r="O97" s="32">
        <f t="shared" si="68"/>
        <v>1705</v>
      </c>
      <c r="P97" s="32">
        <f t="shared" si="68"/>
        <v>1705</v>
      </c>
      <c r="Q97" s="32">
        <f t="shared" si="68"/>
        <v>1705</v>
      </c>
      <c r="R97" s="137">
        <f t="shared" si="69"/>
        <v>5115</v>
      </c>
      <c r="S97" s="156">
        <f t="shared" si="70"/>
        <v>10092.5</v>
      </c>
      <c r="T97" s="18">
        <f t="shared" si="71"/>
        <v>18971.25</v>
      </c>
    </row>
    <row r="98" spans="1:20" ht="12.75">
      <c r="A98" s="2" t="s">
        <v>26</v>
      </c>
      <c r="B98" s="32">
        <f t="shared" si="72"/>
        <v>331.25</v>
      </c>
      <c r="C98" s="32">
        <f t="shared" si="72"/>
        <v>665</v>
      </c>
      <c r="D98" s="32">
        <f t="shared" si="72"/>
        <v>683.75</v>
      </c>
      <c r="E98" s="137">
        <f t="shared" si="62"/>
        <v>1680</v>
      </c>
      <c r="F98" s="32">
        <f t="shared" si="63"/>
        <v>740</v>
      </c>
      <c r="G98" s="32">
        <f t="shared" si="63"/>
        <v>740</v>
      </c>
      <c r="H98" s="32">
        <f t="shared" si="63"/>
        <v>752.5</v>
      </c>
      <c r="I98" s="137">
        <f t="shared" si="64"/>
        <v>2232.5</v>
      </c>
      <c r="J98" s="156">
        <f t="shared" si="65"/>
        <v>3912.5</v>
      </c>
      <c r="K98" s="32">
        <f t="shared" si="66"/>
        <v>790</v>
      </c>
      <c r="L98" s="32">
        <f t="shared" si="66"/>
        <v>790</v>
      </c>
      <c r="M98" s="32">
        <f t="shared" si="66"/>
        <v>802.5</v>
      </c>
      <c r="N98" s="137">
        <f t="shared" si="67"/>
        <v>2382.5</v>
      </c>
      <c r="O98" s="32">
        <f t="shared" si="68"/>
        <v>840</v>
      </c>
      <c r="P98" s="32">
        <f t="shared" si="68"/>
        <v>840</v>
      </c>
      <c r="Q98" s="32">
        <f t="shared" si="68"/>
        <v>840</v>
      </c>
      <c r="R98" s="137">
        <f t="shared" si="69"/>
        <v>2520</v>
      </c>
      <c r="S98" s="156">
        <f t="shared" si="70"/>
        <v>4902.5</v>
      </c>
      <c r="T98" s="18">
        <f t="shared" si="71"/>
        <v>8815</v>
      </c>
    </row>
    <row r="99" spans="1:20" s="169" customFormat="1" ht="12.75">
      <c r="A99" s="169" t="s">
        <v>27</v>
      </c>
      <c r="B99" s="139"/>
      <c r="C99" s="139"/>
      <c r="D99" s="139"/>
      <c r="E99" s="137"/>
      <c r="F99" s="139"/>
      <c r="G99" s="139"/>
      <c r="H99" s="139"/>
      <c r="I99" s="137"/>
      <c r="J99" s="156"/>
      <c r="K99" s="139"/>
      <c r="L99" s="139"/>
      <c r="M99" s="139"/>
      <c r="N99" s="137"/>
      <c r="O99" s="139"/>
      <c r="P99" s="139"/>
      <c r="Q99" s="139"/>
      <c r="R99" s="137"/>
      <c r="S99" s="156"/>
      <c r="T99" s="137"/>
    </row>
    <row r="100" spans="1:20" ht="12.75">
      <c r="A100" s="2" t="s">
        <v>28</v>
      </c>
      <c r="B100" s="32">
        <f aca="true" t="shared" si="73" ref="B100:D102">B41+B71-B12</f>
        <v>4962.5</v>
      </c>
      <c r="C100" s="32">
        <f t="shared" si="73"/>
        <v>4650</v>
      </c>
      <c r="D100" s="32">
        <f t="shared" si="73"/>
        <v>4725</v>
      </c>
      <c r="E100" s="137">
        <f>SUM(B100:D100)</f>
        <v>14337.5</v>
      </c>
      <c r="F100" s="32">
        <f aca="true" t="shared" si="74" ref="F100:H102">F41+F71-F12</f>
        <v>4950</v>
      </c>
      <c r="G100" s="32">
        <f t="shared" si="74"/>
        <v>4950</v>
      </c>
      <c r="H100" s="32">
        <f t="shared" si="74"/>
        <v>5025</v>
      </c>
      <c r="I100" s="137">
        <f>SUM(F100:H100)</f>
        <v>14925</v>
      </c>
      <c r="J100" s="156">
        <f>E100+I100</f>
        <v>29262.5</v>
      </c>
      <c r="K100" s="32">
        <f aca="true" t="shared" si="75" ref="K100:M102">K41+K71-K12</f>
        <v>5187.5</v>
      </c>
      <c r="L100" s="32">
        <f t="shared" si="75"/>
        <v>5050</v>
      </c>
      <c r="M100" s="32">
        <f t="shared" si="75"/>
        <v>5162.5</v>
      </c>
      <c r="N100" s="137">
        <f>SUM(K100:M100)</f>
        <v>15400</v>
      </c>
      <c r="O100" s="32">
        <f aca="true" t="shared" si="76" ref="O100:Q102">O41+O71-O12</f>
        <v>5050</v>
      </c>
      <c r="P100" s="32">
        <f t="shared" si="76"/>
        <v>5050</v>
      </c>
      <c r="Q100" s="32">
        <f t="shared" si="76"/>
        <v>5050</v>
      </c>
      <c r="R100" s="137">
        <f>SUM(O100:Q100)</f>
        <v>15150</v>
      </c>
      <c r="S100" s="156">
        <f>N100+R100</f>
        <v>30550</v>
      </c>
      <c r="T100" s="18">
        <f>S100+J100</f>
        <v>59812.5</v>
      </c>
    </row>
    <row r="101" spans="1:20" ht="12.75">
      <c r="A101" s="2" t="s">
        <v>29</v>
      </c>
      <c r="B101" s="32">
        <f t="shared" si="73"/>
        <v>3062.5</v>
      </c>
      <c r="C101" s="32">
        <f t="shared" si="73"/>
        <v>3250</v>
      </c>
      <c r="D101" s="32">
        <f t="shared" si="73"/>
        <v>3337.5</v>
      </c>
      <c r="E101" s="137">
        <f>SUM(B101:D101)</f>
        <v>9650</v>
      </c>
      <c r="F101" s="32">
        <f t="shared" si="74"/>
        <v>3600</v>
      </c>
      <c r="G101" s="32">
        <f t="shared" si="74"/>
        <v>3600</v>
      </c>
      <c r="H101" s="32">
        <f t="shared" si="74"/>
        <v>3656.25</v>
      </c>
      <c r="I101" s="137">
        <f>SUM(F101:H101)</f>
        <v>10856.25</v>
      </c>
      <c r="J101" s="156">
        <f>E101+I101</f>
        <v>20506.25</v>
      </c>
      <c r="K101" s="32">
        <f t="shared" si="75"/>
        <v>3793.75</v>
      </c>
      <c r="L101" s="32">
        <f t="shared" si="75"/>
        <v>3727.5</v>
      </c>
      <c r="M101" s="32">
        <f t="shared" si="75"/>
        <v>3795</v>
      </c>
      <c r="N101" s="137">
        <f>SUM(K101:M101)</f>
        <v>11316.25</v>
      </c>
      <c r="O101" s="32">
        <f t="shared" si="76"/>
        <v>3750</v>
      </c>
      <c r="P101" s="32">
        <f t="shared" si="76"/>
        <v>3750</v>
      </c>
      <c r="Q101" s="32">
        <f t="shared" si="76"/>
        <v>3750</v>
      </c>
      <c r="R101" s="137">
        <f>SUM(O101:Q101)</f>
        <v>11250</v>
      </c>
      <c r="S101" s="156">
        <f>N101+R101</f>
        <v>22566.25</v>
      </c>
      <c r="T101" s="18">
        <f>S101+J101</f>
        <v>43072.5</v>
      </c>
    </row>
    <row r="102" spans="1:20" ht="12.75">
      <c r="A102" s="2" t="s">
        <v>30</v>
      </c>
      <c r="B102" s="32">
        <f t="shared" si="73"/>
        <v>2550</v>
      </c>
      <c r="C102" s="32">
        <f t="shared" si="73"/>
        <v>2600</v>
      </c>
      <c r="D102" s="32">
        <f t="shared" si="73"/>
        <v>2662.5</v>
      </c>
      <c r="E102" s="137">
        <f>SUM(B102:D102)</f>
        <v>7812.5</v>
      </c>
      <c r="F102" s="32">
        <f t="shared" si="74"/>
        <v>2850</v>
      </c>
      <c r="G102" s="32">
        <f t="shared" si="74"/>
        <v>2850</v>
      </c>
      <c r="H102" s="32">
        <f t="shared" si="74"/>
        <v>2892.5</v>
      </c>
      <c r="I102" s="137">
        <f>SUM(F102:H102)</f>
        <v>8592.5</v>
      </c>
      <c r="J102" s="156">
        <f>E102+I102</f>
        <v>16405</v>
      </c>
      <c r="K102" s="32">
        <f t="shared" si="75"/>
        <v>2982.5</v>
      </c>
      <c r="L102" s="32">
        <f t="shared" si="75"/>
        <v>2888.75</v>
      </c>
      <c r="M102" s="32">
        <f t="shared" si="75"/>
        <v>2933.75</v>
      </c>
      <c r="N102" s="137">
        <f>SUM(K102:M102)</f>
        <v>8805</v>
      </c>
      <c r="O102" s="32">
        <f t="shared" si="76"/>
        <v>2900</v>
      </c>
      <c r="P102" s="32">
        <f t="shared" si="76"/>
        <v>2900</v>
      </c>
      <c r="Q102" s="32">
        <f t="shared" si="76"/>
        <v>2900</v>
      </c>
      <c r="R102" s="137">
        <f>SUM(O102:Q102)</f>
        <v>8700</v>
      </c>
      <c r="S102" s="156">
        <f>N102+R102</f>
        <v>17505</v>
      </c>
      <c r="T102" s="18">
        <f>S102+J102</f>
        <v>33910</v>
      </c>
    </row>
    <row r="103" spans="1:20" s="169" customFormat="1" ht="12.75">
      <c r="A103" s="169" t="s">
        <v>31</v>
      </c>
      <c r="B103" s="139"/>
      <c r="C103" s="139"/>
      <c r="D103" s="139"/>
      <c r="E103" s="137"/>
      <c r="F103" s="139"/>
      <c r="G103" s="139"/>
      <c r="H103" s="139"/>
      <c r="I103" s="137"/>
      <c r="J103" s="156"/>
      <c r="K103" s="139"/>
      <c r="L103" s="139"/>
      <c r="M103" s="139"/>
      <c r="N103" s="137"/>
      <c r="O103" s="139"/>
      <c r="P103" s="139"/>
      <c r="Q103" s="139"/>
      <c r="R103" s="137"/>
      <c r="S103" s="156"/>
      <c r="T103" s="137"/>
    </row>
    <row r="104" spans="1:20" ht="12.75">
      <c r="A104" s="2" t="s">
        <v>32</v>
      </c>
      <c r="B104" s="32">
        <f aca="true" t="shared" si="77" ref="B104:D108">B45+B75-B16</f>
        <v>5525</v>
      </c>
      <c r="C104" s="32">
        <f t="shared" si="77"/>
        <v>5100</v>
      </c>
      <c r="D104" s="32">
        <f t="shared" si="77"/>
        <v>5106.25</v>
      </c>
      <c r="E104" s="137">
        <f>SUM(B104:D104)</f>
        <v>15731.25</v>
      </c>
      <c r="F104" s="32">
        <f aca="true" t="shared" si="78" ref="F104:H108">F45+F75-F16</f>
        <v>5125</v>
      </c>
      <c r="G104" s="32">
        <f t="shared" si="78"/>
        <v>5125</v>
      </c>
      <c r="H104" s="32">
        <f t="shared" si="78"/>
        <v>5181.25</v>
      </c>
      <c r="I104" s="137">
        <f>SUM(F104:H104)</f>
        <v>15431.25</v>
      </c>
      <c r="J104" s="156">
        <f>E104+I104</f>
        <v>31162.5</v>
      </c>
      <c r="K104" s="32">
        <f aca="true" t="shared" si="79" ref="K104:M108">K45+K75-K16</f>
        <v>5300</v>
      </c>
      <c r="L104" s="32">
        <f t="shared" si="79"/>
        <v>5200</v>
      </c>
      <c r="M104" s="32">
        <f t="shared" si="79"/>
        <v>5306.25</v>
      </c>
      <c r="N104" s="137">
        <f>SUM(K104:M104)</f>
        <v>15806.25</v>
      </c>
      <c r="O104" s="32">
        <f aca="true" t="shared" si="80" ref="O104:Q108">O45+O75-O16</f>
        <v>5175</v>
      </c>
      <c r="P104" s="32">
        <f t="shared" si="80"/>
        <v>5175</v>
      </c>
      <c r="Q104" s="32">
        <f t="shared" si="80"/>
        <v>5175</v>
      </c>
      <c r="R104" s="137">
        <f>SUM(O104:Q104)</f>
        <v>15525</v>
      </c>
      <c r="S104" s="156">
        <f>N104+R104</f>
        <v>31331.25</v>
      </c>
      <c r="T104" s="18">
        <f>S104+J104</f>
        <v>62493.75</v>
      </c>
    </row>
    <row r="105" spans="1:20" ht="12.75">
      <c r="A105" s="2" t="s">
        <v>33</v>
      </c>
      <c r="B105" s="32">
        <f t="shared" si="77"/>
        <v>7831.25</v>
      </c>
      <c r="C105" s="32">
        <f t="shared" si="77"/>
        <v>6985</v>
      </c>
      <c r="D105" s="32">
        <f t="shared" si="77"/>
        <v>6997.5</v>
      </c>
      <c r="E105" s="137">
        <f>SUM(B105:D105)</f>
        <v>21813.75</v>
      </c>
      <c r="F105" s="32">
        <f t="shared" si="78"/>
        <v>7035</v>
      </c>
      <c r="G105" s="32">
        <f t="shared" si="78"/>
        <v>7035</v>
      </c>
      <c r="H105" s="32">
        <f t="shared" si="78"/>
        <v>7085</v>
      </c>
      <c r="I105" s="137">
        <f>SUM(F105:H105)</f>
        <v>21155</v>
      </c>
      <c r="J105" s="156">
        <f>E105+I105</f>
        <v>42968.75</v>
      </c>
      <c r="K105" s="32">
        <f t="shared" si="79"/>
        <v>7197.5</v>
      </c>
      <c r="L105" s="32">
        <f t="shared" si="79"/>
        <v>7160</v>
      </c>
      <c r="M105" s="32">
        <f t="shared" si="79"/>
        <v>7316.25</v>
      </c>
      <c r="N105" s="137">
        <f>SUM(K105:M105)</f>
        <v>21673.75</v>
      </c>
      <c r="O105" s="32">
        <f t="shared" si="80"/>
        <v>7110</v>
      </c>
      <c r="P105" s="32">
        <f t="shared" si="80"/>
        <v>7110</v>
      </c>
      <c r="Q105" s="32">
        <f t="shared" si="80"/>
        <v>7110</v>
      </c>
      <c r="R105" s="137">
        <f>SUM(O105:Q105)</f>
        <v>21330</v>
      </c>
      <c r="S105" s="156">
        <f>N105+R105</f>
        <v>43003.75</v>
      </c>
      <c r="T105" s="18">
        <f>S105+J105</f>
        <v>85972.5</v>
      </c>
    </row>
    <row r="106" spans="1:20" ht="12.75">
      <c r="A106" s="2" t="s">
        <v>34</v>
      </c>
      <c r="B106" s="32">
        <f t="shared" si="77"/>
        <v>4125</v>
      </c>
      <c r="C106" s="32">
        <f t="shared" si="77"/>
        <v>3700</v>
      </c>
      <c r="D106" s="32">
        <f t="shared" si="77"/>
        <v>3712.5</v>
      </c>
      <c r="E106" s="137">
        <f>SUM(B106:D106)</f>
        <v>11537.5</v>
      </c>
      <c r="F106" s="32">
        <f t="shared" si="78"/>
        <v>3750</v>
      </c>
      <c r="G106" s="32">
        <f t="shared" si="78"/>
        <v>3750</v>
      </c>
      <c r="H106" s="32">
        <f t="shared" si="78"/>
        <v>3781.25</v>
      </c>
      <c r="I106" s="137">
        <f>SUM(F106:H106)</f>
        <v>11281.25</v>
      </c>
      <c r="J106" s="156">
        <f>E106+I106</f>
        <v>22818.75</v>
      </c>
      <c r="K106" s="32">
        <f t="shared" si="79"/>
        <v>3850</v>
      </c>
      <c r="L106" s="32">
        <f t="shared" si="79"/>
        <v>3806.25</v>
      </c>
      <c r="M106" s="32">
        <f t="shared" si="79"/>
        <v>3875</v>
      </c>
      <c r="N106" s="137">
        <f>SUM(K106:M106)</f>
        <v>11531.25</v>
      </c>
      <c r="O106" s="32">
        <f t="shared" si="80"/>
        <v>3800</v>
      </c>
      <c r="P106" s="32">
        <f t="shared" si="80"/>
        <v>3800</v>
      </c>
      <c r="Q106" s="32">
        <f t="shared" si="80"/>
        <v>3800</v>
      </c>
      <c r="R106" s="137">
        <f>SUM(O106:Q106)</f>
        <v>11400</v>
      </c>
      <c r="S106" s="156">
        <f>N106+R106</f>
        <v>22931.25</v>
      </c>
      <c r="T106" s="18">
        <f>S106+J106</f>
        <v>45750</v>
      </c>
    </row>
    <row r="107" spans="1:20" ht="12.75">
      <c r="A107" s="2" t="s">
        <v>35</v>
      </c>
      <c r="B107" s="32">
        <f t="shared" si="77"/>
        <v>3975</v>
      </c>
      <c r="C107" s="32">
        <f t="shared" si="77"/>
        <v>3500</v>
      </c>
      <c r="D107" s="32">
        <f t="shared" si="77"/>
        <v>3506.25</v>
      </c>
      <c r="E107" s="137">
        <f>SUM(B107:D107)</f>
        <v>10981.25</v>
      </c>
      <c r="F107" s="32">
        <f t="shared" si="78"/>
        <v>3525</v>
      </c>
      <c r="G107" s="32">
        <f t="shared" si="78"/>
        <v>3525</v>
      </c>
      <c r="H107" s="32">
        <f t="shared" si="78"/>
        <v>3556.25</v>
      </c>
      <c r="I107" s="137">
        <f>SUM(F107:H107)</f>
        <v>10606.25</v>
      </c>
      <c r="J107" s="156">
        <f>E107+I107</f>
        <v>21587.5</v>
      </c>
      <c r="K107" s="32">
        <f t="shared" si="79"/>
        <v>3625</v>
      </c>
      <c r="L107" s="32">
        <f t="shared" si="79"/>
        <v>3612.5</v>
      </c>
      <c r="M107" s="32">
        <f t="shared" si="79"/>
        <v>3743.75</v>
      </c>
      <c r="N107" s="137">
        <f>SUM(K107:M107)</f>
        <v>10981.25</v>
      </c>
      <c r="O107" s="32">
        <f t="shared" si="80"/>
        <v>3575</v>
      </c>
      <c r="P107" s="32">
        <f t="shared" si="80"/>
        <v>3575</v>
      </c>
      <c r="Q107" s="32">
        <f t="shared" si="80"/>
        <v>3575</v>
      </c>
      <c r="R107" s="137">
        <f>SUM(O107:Q107)</f>
        <v>10725</v>
      </c>
      <c r="S107" s="156">
        <f>N107+R107</f>
        <v>21706.25</v>
      </c>
      <c r="T107" s="18">
        <f>S107+J107</f>
        <v>43293.75</v>
      </c>
    </row>
    <row r="108" spans="1:20" ht="12.75">
      <c r="A108" s="2" t="s">
        <v>36</v>
      </c>
      <c r="B108" s="32">
        <f t="shared" si="77"/>
        <v>3150</v>
      </c>
      <c r="C108" s="32">
        <f t="shared" si="77"/>
        <v>2720</v>
      </c>
      <c r="D108" s="32">
        <f t="shared" si="77"/>
        <v>2726.25</v>
      </c>
      <c r="E108" s="137">
        <f>SUM(B108:D108)</f>
        <v>8596.25</v>
      </c>
      <c r="F108" s="32">
        <f t="shared" si="78"/>
        <v>2745</v>
      </c>
      <c r="G108" s="32">
        <f t="shared" si="78"/>
        <v>2745</v>
      </c>
      <c r="H108" s="32">
        <f t="shared" si="78"/>
        <v>2758.75</v>
      </c>
      <c r="I108" s="137">
        <f>SUM(F108:H108)</f>
        <v>8248.75</v>
      </c>
      <c r="J108" s="156">
        <f>E108+I108</f>
        <v>16845</v>
      </c>
      <c r="K108" s="32">
        <f t="shared" si="79"/>
        <v>2787.5</v>
      </c>
      <c r="L108" s="32">
        <f t="shared" si="79"/>
        <v>2762.5</v>
      </c>
      <c r="M108" s="32">
        <f t="shared" si="79"/>
        <v>2792.5</v>
      </c>
      <c r="N108" s="137">
        <f>SUM(K108:M108)</f>
        <v>8342.5</v>
      </c>
      <c r="O108" s="32">
        <f t="shared" si="80"/>
        <v>2770</v>
      </c>
      <c r="P108" s="32">
        <f t="shared" si="80"/>
        <v>2770</v>
      </c>
      <c r="Q108" s="32">
        <f t="shared" si="80"/>
        <v>2770</v>
      </c>
      <c r="R108" s="137">
        <f>SUM(O108:Q108)</f>
        <v>8310</v>
      </c>
      <c r="S108" s="156">
        <f>N108+R108</f>
        <v>16652.5</v>
      </c>
      <c r="T108" s="18">
        <f>S108+J108</f>
        <v>33497.5</v>
      </c>
    </row>
    <row r="109" spans="1:20" s="169" customFormat="1" ht="12.75">
      <c r="A109" s="169" t="s">
        <v>37</v>
      </c>
      <c r="B109" s="139"/>
      <c r="C109" s="139"/>
      <c r="D109" s="139"/>
      <c r="E109" s="137"/>
      <c r="F109" s="139"/>
      <c r="G109" s="139"/>
      <c r="H109" s="139"/>
      <c r="I109" s="137"/>
      <c r="J109" s="156"/>
      <c r="K109" s="139"/>
      <c r="L109" s="139"/>
      <c r="M109" s="139"/>
      <c r="N109" s="137"/>
      <c r="O109" s="139"/>
      <c r="P109" s="139"/>
      <c r="Q109" s="139"/>
      <c r="R109" s="137"/>
      <c r="S109" s="156"/>
      <c r="T109" s="137"/>
    </row>
    <row r="110" spans="1:20" ht="12.75">
      <c r="A110" s="2" t="s">
        <v>38</v>
      </c>
      <c r="B110" s="32">
        <f aca="true" t="shared" si="81" ref="B110:D111">B51+B81-B22</f>
        <v>25562.5</v>
      </c>
      <c r="C110" s="32">
        <f t="shared" si="81"/>
        <v>23250</v>
      </c>
      <c r="D110" s="32">
        <f t="shared" si="81"/>
        <v>23687.5</v>
      </c>
      <c r="E110" s="137">
        <f>SUM(B110:D110)</f>
        <v>72500</v>
      </c>
      <c r="F110" s="32">
        <f aca="true" t="shared" si="82" ref="F110:H113">F51+F81-F22</f>
        <v>25000</v>
      </c>
      <c r="G110" s="32">
        <f t="shared" si="82"/>
        <v>25000</v>
      </c>
      <c r="H110" s="32">
        <f t="shared" si="82"/>
        <v>25125</v>
      </c>
      <c r="I110" s="137">
        <f>SUM(F110:H110)</f>
        <v>75125</v>
      </c>
      <c r="J110" s="156">
        <f>E110+I110</f>
        <v>147625</v>
      </c>
      <c r="K110" s="32">
        <f aca="true" t="shared" si="83" ref="K110:M113">K51+K81-K22</f>
        <v>25500</v>
      </c>
      <c r="L110" s="32">
        <f t="shared" si="83"/>
        <v>26000</v>
      </c>
      <c r="M110" s="32">
        <f t="shared" si="83"/>
        <v>27125</v>
      </c>
      <c r="N110" s="137">
        <f>SUM(K110:M110)</f>
        <v>78625</v>
      </c>
      <c r="O110" s="32">
        <f aca="true" t="shared" si="84" ref="O110:Q113">O51+O81-O22</f>
        <v>26000</v>
      </c>
      <c r="P110" s="32">
        <f t="shared" si="84"/>
        <v>26000</v>
      </c>
      <c r="Q110" s="32">
        <f t="shared" si="84"/>
        <v>26000</v>
      </c>
      <c r="R110" s="137">
        <f>SUM(O110:Q110)</f>
        <v>78000</v>
      </c>
      <c r="S110" s="156">
        <f>N110+R110</f>
        <v>156625</v>
      </c>
      <c r="T110" s="18">
        <f>S110+J110</f>
        <v>304250</v>
      </c>
    </row>
    <row r="111" spans="1:20" ht="12.75">
      <c r="A111" s="2" t="s">
        <v>39</v>
      </c>
      <c r="B111" s="32">
        <f t="shared" si="81"/>
        <v>13312.5</v>
      </c>
      <c r="C111" s="32">
        <f t="shared" si="81"/>
        <v>12650</v>
      </c>
      <c r="D111" s="32">
        <f t="shared" si="81"/>
        <v>12850</v>
      </c>
      <c r="E111" s="137">
        <f>SUM(B111:D111)</f>
        <v>38812.5</v>
      </c>
      <c r="F111" s="32">
        <f t="shared" si="82"/>
        <v>13450</v>
      </c>
      <c r="G111" s="32">
        <f t="shared" si="82"/>
        <v>13450</v>
      </c>
      <c r="H111" s="32">
        <f t="shared" si="82"/>
        <v>13575</v>
      </c>
      <c r="I111" s="137">
        <f>SUM(F111:H111)</f>
        <v>40475</v>
      </c>
      <c r="J111" s="156">
        <f>E111+I111</f>
        <v>79287.5</v>
      </c>
      <c r="K111" s="32">
        <f t="shared" si="83"/>
        <v>13950</v>
      </c>
      <c r="L111" s="32">
        <f t="shared" si="83"/>
        <v>14150</v>
      </c>
      <c r="M111" s="32">
        <f t="shared" si="83"/>
        <v>14675</v>
      </c>
      <c r="N111" s="137">
        <f>SUM(K111:M111)</f>
        <v>42775</v>
      </c>
      <c r="O111" s="32">
        <f t="shared" si="84"/>
        <v>14450</v>
      </c>
      <c r="P111" s="32">
        <f t="shared" si="84"/>
        <v>14450</v>
      </c>
      <c r="Q111" s="32">
        <f t="shared" si="84"/>
        <v>14450</v>
      </c>
      <c r="R111" s="137">
        <f>SUM(O111:Q111)</f>
        <v>43350</v>
      </c>
      <c r="S111" s="156">
        <f>N111+R111</f>
        <v>86125</v>
      </c>
      <c r="T111" s="18">
        <f>S111+J111</f>
        <v>165412.5</v>
      </c>
    </row>
    <row r="112" spans="1:20" ht="12.75">
      <c r="A112" s="2" t="s">
        <v>40</v>
      </c>
      <c r="B112" s="32">
        <f aca="true" t="shared" si="85" ref="B112:D113">B53+B83-B24</f>
        <v>13812.5</v>
      </c>
      <c r="C112" s="32">
        <f t="shared" si="85"/>
        <v>11850</v>
      </c>
      <c r="D112" s="32">
        <f t="shared" si="85"/>
        <v>12225</v>
      </c>
      <c r="E112" s="137">
        <f>SUM(B112:D112)</f>
        <v>37887.5</v>
      </c>
      <c r="F112" s="32">
        <f t="shared" si="82"/>
        <v>13350</v>
      </c>
      <c r="G112" s="32">
        <f t="shared" si="82"/>
        <v>13350</v>
      </c>
      <c r="H112" s="32">
        <f t="shared" si="82"/>
        <v>13475</v>
      </c>
      <c r="I112" s="137">
        <f>SUM(F112:H112)</f>
        <v>40175</v>
      </c>
      <c r="J112" s="156">
        <f>E112+I112</f>
        <v>78062.5</v>
      </c>
      <c r="K112" s="32">
        <f t="shared" si="83"/>
        <v>13850</v>
      </c>
      <c r="L112" s="32">
        <f t="shared" si="83"/>
        <v>13912.5</v>
      </c>
      <c r="M112" s="32">
        <f t="shared" si="83"/>
        <v>14162.5</v>
      </c>
      <c r="N112" s="137">
        <f>SUM(K112:M112)</f>
        <v>41925</v>
      </c>
      <c r="O112" s="32">
        <f t="shared" si="84"/>
        <v>14350</v>
      </c>
      <c r="P112" s="32">
        <f t="shared" si="84"/>
        <v>14350</v>
      </c>
      <c r="Q112" s="32">
        <f t="shared" si="84"/>
        <v>14350</v>
      </c>
      <c r="R112" s="137">
        <f>SUM(O112:Q112)</f>
        <v>43050</v>
      </c>
      <c r="S112" s="156">
        <f>N112+R112</f>
        <v>84975</v>
      </c>
      <c r="T112" s="18">
        <f>S112+J112</f>
        <v>163037.5</v>
      </c>
    </row>
    <row r="113" spans="1:20" ht="12.75">
      <c r="A113" s="2" t="s">
        <v>41</v>
      </c>
      <c r="B113" s="32">
        <f t="shared" si="85"/>
        <v>8050</v>
      </c>
      <c r="C113" s="32">
        <f t="shared" si="85"/>
        <v>7000</v>
      </c>
      <c r="D113" s="32">
        <f t="shared" si="85"/>
        <v>7237.5</v>
      </c>
      <c r="E113" s="137">
        <f>SUM(B113:D113)</f>
        <v>22287.5</v>
      </c>
      <c r="F113" s="32">
        <f t="shared" si="82"/>
        <v>7950</v>
      </c>
      <c r="G113" s="32">
        <f t="shared" si="82"/>
        <v>7950</v>
      </c>
      <c r="H113" s="32">
        <f t="shared" si="82"/>
        <v>8000</v>
      </c>
      <c r="I113" s="137">
        <f>SUM(F113:H113)</f>
        <v>23900</v>
      </c>
      <c r="J113" s="156">
        <f>E113+I113</f>
        <v>46187.5</v>
      </c>
      <c r="K113" s="32">
        <f t="shared" si="83"/>
        <v>8150</v>
      </c>
      <c r="L113" s="32">
        <f t="shared" si="83"/>
        <v>8162.5</v>
      </c>
      <c r="M113" s="32">
        <f t="shared" si="83"/>
        <v>8312.5</v>
      </c>
      <c r="N113" s="137">
        <f>SUM(K113:M113)</f>
        <v>24625</v>
      </c>
      <c r="O113" s="32">
        <f t="shared" si="84"/>
        <v>8650</v>
      </c>
      <c r="P113" s="32">
        <f t="shared" si="84"/>
        <v>8650</v>
      </c>
      <c r="Q113" s="32">
        <f t="shared" si="84"/>
        <v>8650</v>
      </c>
      <c r="R113" s="137">
        <f>SUM(O113:Q113)</f>
        <v>25950</v>
      </c>
      <c r="S113" s="156">
        <f>N113+R113</f>
        <v>50575</v>
      </c>
      <c r="T113" s="18">
        <f>S113+J113</f>
        <v>96762.5</v>
      </c>
    </row>
    <row r="114" spans="1:20" s="169" customFormat="1" ht="12.75">
      <c r="A114" s="169" t="s">
        <v>42</v>
      </c>
      <c r="B114" s="139"/>
      <c r="C114" s="139"/>
      <c r="D114" s="139"/>
      <c r="E114" s="137"/>
      <c r="F114" s="139"/>
      <c r="G114" s="139"/>
      <c r="H114" s="139"/>
      <c r="I114" s="137"/>
      <c r="J114" s="156"/>
      <c r="K114" s="139"/>
      <c r="L114" s="139"/>
      <c r="M114" s="139"/>
      <c r="N114" s="137"/>
      <c r="O114" s="139"/>
      <c r="P114" s="139"/>
      <c r="Q114" s="139"/>
      <c r="R114" s="137"/>
      <c r="S114" s="156"/>
      <c r="T114" s="137"/>
    </row>
    <row r="115" spans="1:20" ht="12.75">
      <c r="A115" s="2" t="s">
        <v>43</v>
      </c>
      <c r="B115" s="32">
        <f>B56+B86-B27</f>
        <v>6687.5</v>
      </c>
      <c r="C115" s="32">
        <f>C56+C86-C27</f>
        <v>6150</v>
      </c>
      <c r="D115" s="32">
        <f>D56+D86-D27</f>
        <v>6325</v>
      </c>
      <c r="E115" s="137">
        <f>SUM(B115:D115)</f>
        <v>19162.5</v>
      </c>
      <c r="F115" s="32">
        <f>F56+F86-F27</f>
        <v>6850</v>
      </c>
      <c r="G115" s="32">
        <f>G56+G86-G27</f>
        <v>6850</v>
      </c>
      <c r="H115" s="32">
        <f>H56+H86-H27</f>
        <v>7175</v>
      </c>
      <c r="I115" s="137">
        <f>SUM(F115:H115)</f>
        <v>20875</v>
      </c>
      <c r="J115" s="156">
        <f>E115+I115</f>
        <v>40037.5</v>
      </c>
      <c r="K115" s="32">
        <f>K56+K86-K27</f>
        <v>7950</v>
      </c>
      <c r="L115" s="32">
        <f>L56+L86-L27</f>
        <v>7550</v>
      </c>
      <c r="M115" s="32">
        <f>M56+M86-M27</f>
        <v>8025</v>
      </c>
      <c r="N115" s="137">
        <f>SUM(K115:M115)</f>
        <v>23525</v>
      </c>
      <c r="O115" s="32">
        <f>O56+O86-O27</f>
        <v>7650</v>
      </c>
      <c r="P115" s="32">
        <f>P56+P86-P27</f>
        <v>7650</v>
      </c>
      <c r="Q115" s="32">
        <f>Q56+Q86-Q27</f>
        <v>7650</v>
      </c>
      <c r="R115" s="137">
        <f>SUM(O115:Q115)</f>
        <v>22950</v>
      </c>
      <c r="S115" s="156">
        <f>N115+R115</f>
        <v>46475</v>
      </c>
      <c r="T115" s="18">
        <f>S115+J115</f>
        <v>86512.5</v>
      </c>
    </row>
    <row r="116" spans="1:20" s="169" customFormat="1" ht="12.75">
      <c r="A116" s="169" t="s">
        <v>44</v>
      </c>
      <c r="B116" s="139"/>
      <c r="C116" s="139"/>
      <c r="D116" s="139"/>
      <c r="E116" s="137"/>
      <c r="F116" s="139"/>
      <c r="G116" s="139"/>
      <c r="H116" s="139"/>
      <c r="I116" s="137"/>
      <c r="J116" s="156"/>
      <c r="K116" s="139"/>
      <c r="L116" s="139"/>
      <c r="M116" s="139"/>
      <c r="N116" s="137"/>
      <c r="O116" s="139"/>
      <c r="P116" s="139"/>
      <c r="Q116" s="139"/>
      <c r="R116" s="137"/>
      <c r="S116" s="156"/>
      <c r="T116" s="137"/>
    </row>
    <row r="117" spans="1:20" ht="12.75">
      <c r="A117" s="2" t="s">
        <v>45</v>
      </c>
      <c r="B117" s="32">
        <f>B58+B88-B29</f>
        <v>16812.5</v>
      </c>
      <c r="C117" s="32">
        <f>C58+C88-C29</f>
        <v>15175</v>
      </c>
      <c r="D117" s="32">
        <f>D58+D88-D29</f>
        <v>15000</v>
      </c>
      <c r="E117" s="137">
        <f>SUM(B117:D117)</f>
        <v>46987.5</v>
      </c>
      <c r="F117" s="32">
        <f>F58+F88-F29</f>
        <v>13300</v>
      </c>
      <c r="G117" s="32">
        <f>G58+G88-G29</f>
        <v>13075</v>
      </c>
      <c r="H117" s="32">
        <f>H58+H88-H29</f>
        <v>13300</v>
      </c>
      <c r="I117" s="137">
        <f>SUM(F117:H117)</f>
        <v>39675</v>
      </c>
      <c r="J117" s="156">
        <f>E117+I117</f>
        <v>86662.5</v>
      </c>
      <c r="K117" s="32">
        <f>K58+K88-K29</f>
        <v>14175</v>
      </c>
      <c r="L117" s="32">
        <f>L58+L88-L29</f>
        <v>12862.5</v>
      </c>
      <c r="M117" s="32">
        <f>M58+M88-M29</f>
        <v>13212.5</v>
      </c>
      <c r="N117" s="137">
        <f>SUM(K117:M117)</f>
        <v>40250</v>
      </c>
      <c r="O117" s="32">
        <f>O58+O88-O29</f>
        <v>13337.5</v>
      </c>
      <c r="P117" s="32">
        <f>P58+P88-P29</f>
        <v>13762.5</v>
      </c>
      <c r="Q117" s="32">
        <f>Q58+Q88-Q29</f>
        <v>14250</v>
      </c>
      <c r="R117" s="137">
        <f>SUM(O117:Q117)</f>
        <v>41350</v>
      </c>
      <c r="S117" s="156">
        <f>N117+R117</f>
        <v>81600</v>
      </c>
      <c r="T117" s="18">
        <f>S117+J117</f>
        <v>168262.5</v>
      </c>
    </row>
    <row r="118" ht="13.5" thickBot="1"/>
    <row r="119" spans="1:20" s="12" customFormat="1" ht="14.25" thickBot="1" thickTop="1">
      <c r="A119" s="173" t="s">
        <v>50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74"/>
      <c r="Q119" s="36"/>
      <c r="R119" s="138"/>
      <c r="S119" s="157"/>
      <c r="T119" s="36"/>
    </row>
    <row r="120" spans="1:16" ht="13.5" thickTop="1">
      <c r="A120" s="25" t="s">
        <v>56</v>
      </c>
      <c r="B120" s="17" t="s">
        <v>51</v>
      </c>
      <c r="C120" s="19" t="s">
        <v>52</v>
      </c>
      <c r="D120" s="19" t="s">
        <v>53</v>
      </c>
      <c r="E120" s="172" t="s">
        <v>54</v>
      </c>
      <c r="F120" s="20" t="s">
        <v>55</v>
      </c>
      <c r="G120" s="37" t="s">
        <v>84</v>
      </c>
      <c r="H120" s="21" t="s">
        <v>51</v>
      </c>
      <c r="I120" s="150" t="s">
        <v>52</v>
      </c>
      <c r="J120" s="160" t="s">
        <v>53</v>
      </c>
      <c r="K120" s="22" t="s">
        <v>54</v>
      </c>
      <c r="L120" s="22" t="s">
        <v>55</v>
      </c>
      <c r="M120" s="8" t="s">
        <v>85</v>
      </c>
      <c r="N120" s="240" t="s">
        <v>96</v>
      </c>
      <c r="O120" s="241"/>
      <c r="P120" s="242"/>
    </row>
    <row r="121" spans="1:16" ht="13.5" thickBot="1">
      <c r="A121" s="26" t="s">
        <v>20</v>
      </c>
      <c r="B121" s="17" t="s">
        <v>167</v>
      </c>
      <c r="C121" s="19" t="s">
        <v>66</v>
      </c>
      <c r="D121" s="19" t="s">
        <v>66</v>
      </c>
      <c r="E121" s="172" t="s">
        <v>66</v>
      </c>
      <c r="F121" s="20" t="s">
        <v>66</v>
      </c>
      <c r="G121" s="37" t="s">
        <v>166</v>
      </c>
      <c r="H121" s="23"/>
      <c r="I121" s="151"/>
      <c r="J121" s="161"/>
      <c r="K121" s="24"/>
      <c r="L121" s="24"/>
      <c r="M121" s="9"/>
      <c r="N121" s="243"/>
      <c r="O121" s="244"/>
      <c r="P121" s="245"/>
    </row>
    <row r="122" spans="1:16" ht="13.5" thickTop="1">
      <c r="A122" s="27" t="s">
        <v>21</v>
      </c>
      <c r="B122" s="121">
        <v>2.5</v>
      </c>
      <c r="C122" s="122">
        <f>8/60*60</f>
        <v>8</v>
      </c>
      <c r="D122" s="122">
        <f>12/60*60</f>
        <v>12</v>
      </c>
      <c r="E122" s="142">
        <f>5/60*60</f>
        <v>5</v>
      </c>
      <c r="F122" s="123">
        <f>20/60*60</f>
        <v>20</v>
      </c>
      <c r="G122" s="124">
        <v>125</v>
      </c>
      <c r="H122" s="225">
        <f>G122*B122</f>
        <v>312.5</v>
      </c>
      <c r="I122" s="226">
        <f>C122*$T$214</f>
        <v>2.316198545868093</v>
      </c>
      <c r="J122" s="226">
        <f>D122*$T$253</f>
        <v>5.166900077351597</v>
      </c>
      <c r="K122" s="226">
        <f>E122*$T$292</f>
        <v>1.2462578131379727</v>
      </c>
      <c r="L122" s="226">
        <f>F122*$T$331</f>
        <v>10.349166146817744</v>
      </c>
      <c r="M122" s="227">
        <f aca="true" t="shared" si="86" ref="M122:M127">IF(SUM(H122:L122)=0,G122,SUM(H122:L122))</f>
        <v>331.5785225831754</v>
      </c>
      <c r="N122" s="217">
        <f>M122*O122</f>
        <v>116.05248290411139</v>
      </c>
      <c r="O122" s="129">
        <v>0.35</v>
      </c>
      <c r="P122" s="40"/>
    </row>
    <row r="123" spans="1:16" ht="12.75">
      <c r="A123" s="27" t="s">
        <v>22</v>
      </c>
      <c r="B123" s="121">
        <v>1.4</v>
      </c>
      <c r="C123" s="122">
        <f>8/60*60</f>
        <v>8</v>
      </c>
      <c r="D123" s="122">
        <f>12/60*60</f>
        <v>12</v>
      </c>
      <c r="E123" s="142">
        <f>5/60*60</f>
        <v>5</v>
      </c>
      <c r="F123" s="123">
        <f>20/60*60</f>
        <v>20</v>
      </c>
      <c r="G123" s="124">
        <v>175</v>
      </c>
      <c r="H123" s="38">
        <f aca="true" t="shared" si="87" ref="H123:H146">G123*B123</f>
        <v>244.99999999999997</v>
      </c>
      <c r="I123" s="152">
        <f aca="true" t="shared" si="88" ref="I123:I146">C123*$T$214</f>
        <v>2.316198545868093</v>
      </c>
      <c r="J123" s="162">
        <f aca="true" t="shared" si="89" ref="J123:J146">D123*$T$253</f>
        <v>5.166900077351597</v>
      </c>
      <c r="K123" s="39">
        <f aca="true" t="shared" si="90" ref="K123:K146">E123*$T$292</f>
        <v>1.2462578131379727</v>
      </c>
      <c r="L123" s="39">
        <f aca="true" t="shared" si="91" ref="L123:L146">F123*$T$331</f>
        <v>10.349166146817744</v>
      </c>
      <c r="M123" s="10">
        <f t="shared" si="86"/>
        <v>264.07852258317536</v>
      </c>
      <c r="N123" s="154">
        <f>M123*O123</f>
        <v>79.2235567749526</v>
      </c>
      <c r="O123" s="130">
        <v>0.3</v>
      </c>
      <c r="P123" s="40"/>
    </row>
    <row r="124" spans="1:16" ht="12.75">
      <c r="A124" s="27" t="s">
        <v>23</v>
      </c>
      <c r="B124" s="121">
        <v>2.5</v>
      </c>
      <c r="C124" s="122">
        <f>8/60*60</f>
        <v>8</v>
      </c>
      <c r="D124" s="122">
        <f>12/60*60</f>
        <v>12</v>
      </c>
      <c r="E124" s="142">
        <f>5/60*60</f>
        <v>5</v>
      </c>
      <c r="F124" s="123">
        <f>20/60*60</f>
        <v>20</v>
      </c>
      <c r="G124" s="124">
        <v>145</v>
      </c>
      <c r="H124" s="38">
        <f t="shared" si="87"/>
        <v>362.5</v>
      </c>
      <c r="I124" s="152">
        <f t="shared" si="88"/>
        <v>2.316198545868093</v>
      </c>
      <c r="J124" s="162">
        <f t="shared" si="89"/>
        <v>5.166900077351597</v>
      </c>
      <c r="K124" s="39">
        <f t="shared" si="90"/>
        <v>1.2462578131379727</v>
      </c>
      <c r="L124" s="39">
        <f t="shared" si="91"/>
        <v>10.349166146817744</v>
      </c>
      <c r="M124" s="10">
        <f t="shared" si="86"/>
        <v>381.5785225831754</v>
      </c>
      <c r="N124" s="154">
        <f aca="true" t="shared" si="92" ref="N124:N146">M124*O124</f>
        <v>114.47355677495263</v>
      </c>
      <c r="O124" s="130">
        <v>0.3</v>
      </c>
      <c r="P124" s="40"/>
    </row>
    <row r="125" spans="1:16" ht="12.75">
      <c r="A125" s="27" t="s">
        <v>24</v>
      </c>
      <c r="B125" s="121">
        <v>0.4</v>
      </c>
      <c r="C125" s="122">
        <f>8/60*60</f>
        <v>8</v>
      </c>
      <c r="D125" s="122">
        <f>12/60*60</f>
        <v>12</v>
      </c>
      <c r="E125" s="142">
        <f>5/60*60</f>
        <v>5</v>
      </c>
      <c r="F125" s="123">
        <f>20/60*60</f>
        <v>20</v>
      </c>
      <c r="G125" s="124">
        <v>55</v>
      </c>
      <c r="H125" s="38">
        <f t="shared" si="87"/>
        <v>22</v>
      </c>
      <c r="I125" s="152">
        <f t="shared" si="88"/>
        <v>2.316198545868093</v>
      </c>
      <c r="J125" s="162">
        <f t="shared" si="89"/>
        <v>5.166900077351597</v>
      </c>
      <c r="K125" s="39">
        <f t="shared" si="90"/>
        <v>1.2462578131379727</v>
      </c>
      <c r="L125" s="39">
        <f t="shared" si="91"/>
        <v>10.349166146817744</v>
      </c>
      <c r="M125" s="10">
        <f t="shared" si="86"/>
        <v>41.078522583175406</v>
      </c>
      <c r="N125" s="154">
        <f t="shared" si="92"/>
        <v>20.539261291587703</v>
      </c>
      <c r="O125" s="130">
        <v>0.5</v>
      </c>
      <c r="P125" s="40"/>
    </row>
    <row r="126" spans="1:16" ht="12.75">
      <c r="A126" s="27" t="s">
        <v>25</v>
      </c>
      <c r="B126" s="121"/>
      <c r="C126" s="122"/>
      <c r="D126" s="122"/>
      <c r="E126" s="142"/>
      <c r="F126" s="123"/>
      <c r="G126" s="124">
        <v>85</v>
      </c>
      <c r="H126" s="38"/>
      <c r="I126" s="152"/>
      <c r="J126" s="162"/>
      <c r="K126" s="39"/>
      <c r="L126" s="39"/>
      <c r="M126" s="10">
        <f t="shared" si="86"/>
        <v>85</v>
      </c>
      <c r="N126" s="154">
        <f t="shared" si="92"/>
        <v>0</v>
      </c>
      <c r="O126" s="130">
        <v>0</v>
      </c>
      <c r="P126" s="40"/>
    </row>
    <row r="127" spans="1:16" ht="12.75">
      <c r="A127" s="27" t="s">
        <v>26</v>
      </c>
      <c r="B127" s="121"/>
      <c r="C127" s="122"/>
      <c r="D127" s="122"/>
      <c r="E127" s="142"/>
      <c r="F127" s="123"/>
      <c r="G127" s="124">
        <v>350</v>
      </c>
      <c r="H127" s="38"/>
      <c r="I127" s="152"/>
      <c r="J127" s="162"/>
      <c r="K127" s="39"/>
      <c r="L127" s="39"/>
      <c r="M127" s="10">
        <f t="shared" si="86"/>
        <v>350</v>
      </c>
      <c r="N127" s="154">
        <f t="shared" si="92"/>
        <v>0</v>
      </c>
      <c r="O127" s="130">
        <v>0</v>
      </c>
      <c r="P127" s="40"/>
    </row>
    <row r="128" spans="1:16" ht="12.75">
      <c r="A128" s="28" t="s">
        <v>27</v>
      </c>
      <c r="B128" s="121"/>
      <c r="C128" s="122"/>
      <c r="D128" s="122"/>
      <c r="E128" s="142"/>
      <c r="F128" s="123"/>
      <c r="G128" s="124"/>
      <c r="H128" s="38"/>
      <c r="I128" s="152"/>
      <c r="J128" s="162"/>
      <c r="K128" s="39"/>
      <c r="L128" s="39"/>
      <c r="M128" s="11"/>
      <c r="N128" s="154"/>
      <c r="O128" s="131"/>
      <c r="P128" s="40"/>
    </row>
    <row r="129" spans="1:16" ht="12.75">
      <c r="A129" s="27" t="s">
        <v>28</v>
      </c>
      <c r="B129" s="121">
        <v>2.5</v>
      </c>
      <c r="C129" s="122">
        <f>8/60*60</f>
        <v>8</v>
      </c>
      <c r="D129" s="122">
        <f>12/60*60</f>
        <v>12</v>
      </c>
      <c r="E129" s="142">
        <f>10/60*60</f>
        <v>10</v>
      </c>
      <c r="F129" s="123">
        <f>20/60*60</f>
        <v>20</v>
      </c>
      <c r="G129" s="124">
        <v>125</v>
      </c>
      <c r="H129" s="38">
        <f t="shared" si="87"/>
        <v>312.5</v>
      </c>
      <c r="I129" s="152">
        <f t="shared" si="88"/>
        <v>2.316198545868093</v>
      </c>
      <c r="J129" s="162">
        <f t="shared" si="89"/>
        <v>5.166900077351597</v>
      </c>
      <c r="K129" s="39">
        <f t="shared" si="90"/>
        <v>2.4925156262759454</v>
      </c>
      <c r="L129" s="39">
        <f t="shared" si="91"/>
        <v>10.349166146817744</v>
      </c>
      <c r="M129" s="10">
        <f>IF(SUM(H129:L129)=0,G129,SUM(H129:L129))</f>
        <v>332.8247803963134</v>
      </c>
      <c r="N129" s="154">
        <f t="shared" si="92"/>
        <v>116.48867313870967</v>
      </c>
      <c r="O129" s="130">
        <v>0.35</v>
      </c>
      <c r="P129" s="40"/>
    </row>
    <row r="130" spans="1:16" ht="12.75">
      <c r="A130" s="27" t="s">
        <v>29</v>
      </c>
      <c r="B130" s="121">
        <v>1.4</v>
      </c>
      <c r="C130" s="122">
        <f>8/60*60</f>
        <v>8</v>
      </c>
      <c r="D130" s="122">
        <f>12/60*60</f>
        <v>12</v>
      </c>
      <c r="E130" s="142">
        <f>10/60*60</f>
        <v>10</v>
      </c>
      <c r="F130" s="123">
        <f>20/60*60</f>
        <v>20</v>
      </c>
      <c r="G130" s="124">
        <v>175</v>
      </c>
      <c r="H130" s="38">
        <f t="shared" si="87"/>
        <v>244.99999999999997</v>
      </c>
      <c r="I130" s="152">
        <f t="shared" si="88"/>
        <v>2.316198545868093</v>
      </c>
      <c r="J130" s="162">
        <f t="shared" si="89"/>
        <v>5.166900077351597</v>
      </c>
      <c r="K130" s="39">
        <f t="shared" si="90"/>
        <v>2.4925156262759454</v>
      </c>
      <c r="L130" s="39">
        <f t="shared" si="91"/>
        <v>10.349166146817744</v>
      </c>
      <c r="M130" s="10">
        <f>IF(SUM(H130:L130)=0,G130,SUM(H130:L130))</f>
        <v>265.3247803963134</v>
      </c>
      <c r="N130" s="154">
        <f t="shared" si="92"/>
        <v>79.59743411889401</v>
      </c>
      <c r="O130" s="130">
        <v>0.3</v>
      </c>
      <c r="P130" s="40"/>
    </row>
    <row r="131" spans="1:16" ht="12.75">
      <c r="A131" s="27" t="s">
        <v>30</v>
      </c>
      <c r="B131" s="121">
        <v>2.5</v>
      </c>
      <c r="C131" s="122">
        <f>8/60*60</f>
        <v>8</v>
      </c>
      <c r="D131" s="122">
        <f>12/60*60</f>
        <v>12</v>
      </c>
      <c r="E131" s="142">
        <f>10/60*60</f>
        <v>10</v>
      </c>
      <c r="F131" s="123">
        <f>20/60*60</f>
        <v>20</v>
      </c>
      <c r="G131" s="124">
        <v>145</v>
      </c>
      <c r="H131" s="38">
        <f t="shared" si="87"/>
        <v>362.5</v>
      </c>
      <c r="I131" s="152">
        <f t="shared" si="88"/>
        <v>2.316198545868093</v>
      </c>
      <c r="J131" s="162">
        <f t="shared" si="89"/>
        <v>5.166900077351597</v>
      </c>
      <c r="K131" s="39">
        <f t="shared" si="90"/>
        <v>2.4925156262759454</v>
      </c>
      <c r="L131" s="39">
        <f t="shared" si="91"/>
        <v>10.349166146817744</v>
      </c>
      <c r="M131" s="10">
        <f>IF(SUM(H131:L131)=0,G131,SUM(H131:L131))</f>
        <v>382.8247803963134</v>
      </c>
      <c r="N131" s="154">
        <f t="shared" si="92"/>
        <v>114.84743411889401</v>
      </c>
      <c r="O131" s="130">
        <v>0.3</v>
      </c>
      <c r="P131" s="40"/>
    </row>
    <row r="132" spans="1:16" ht="12.75">
      <c r="A132" s="28" t="s">
        <v>31</v>
      </c>
      <c r="B132" s="121"/>
      <c r="C132" s="122"/>
      <c r="D132" s="122"/>
      <c r="E132" s="142"/>
      <c r="F132" s="123"/>
      <c r="G132" s="124"/>
      <c r="H132" s="38"/>
      <c r="I132" s="152"/>
      <c r="J132" s="162"/>
      <c r="K132" s="39"/>
      <c r="L132" s="39"/>
      <c r="M132" s="11"/>
      <c r="N132" s="154"/>
      <c r="O132" s="131"/>
      <c r="P132" s="40"/>
    </row>
    <row r="133" spans="1:16" ht="12.75">
      <c r="A133" s="27" t="s">
        <v>32</v>
      </c>
      <c r="B133" s="121">
        <v>2.5</v>
      </c>
      <c r="C133" s="122">
        <f>8/60*60</f>
        <v>8</v>
      </c>
      <c r="D133" s="122">
        <f>12/60*60</f>
        <v>12</v>
      </c>
      <c r="E133" s="142">
        <f>10/60*60</f>
        <v>10</v>
      </c>
      <c r="F133" s="123">
        <f>20/60*60</f>
        <v>20</v>
      </c>
      <c r="G133" s="124">
        <v>125</v>
      </c>
      <c r="H133" s="38">
        <f t="shared" si="87"/>
        <v>312.5</v>
      </c>
      <c r="I133" s="152">
        <f t="shared" si="88"/>
        <v>2.316198545868093</v>
      </c>
      <c r="J133" s="162">
        <f t="shared" si="89"/>
        <v>5.166900077351597</v>
      </c>
      <c r="K133" s="39">
        <f t="shared" si="90"/>
        <v>2.4925156262759454</v>
      </c>
      <c r="L133" s="39">
        <f t="shared" si="91"/>
        <v>10.349166146817744</v>
      </c>
      <c r="M133" s="10">
        <f>IF(SUM(H133:L133)=0,G133,SUM(H133:L133))</f>
        <v>332.8247803963134</v>
      </c>
      <c r="N133" s="154">
        <f t="shared" si="92"/>
        <v>116.48867313870967</v>
      </c>
      <c r="O133" s="130">
        <v>0.35</v>
      </c>
      <c r="P133" s="40"/>
    </row>
    <row r="134" spans="1:16" ht="12.75">
      <c r="A134" s="27" t="s">
        <v>33</v>
      </c>
      <c r="B134" s="121">
        <v>1.4</v>
      </c>
      <c r="C134" s="122">
        <f>8/60*60</f>
        <v>8</v>
      </c>
      <c r="D134" s="122">
        <f>12/60*60</f>
        <v>12</v>
      </c>
      <c r="E134" s="142">
        <f>10/60*60</f>
        <v>10</v>
      </c>
      <c r="F134" s="123">
        <f>20/60*60</f>
        <v>20</v>
      </c>
      <c r="G134" s="124">
        <v>175</v>
      </c>
      <c r="H134" s="38">
        <f t="shared" si="87"/>
        <v>244.99999999999997</v>
      </c>
      <c r="I134" s="152">
        <f t="shared" si="88"/>
        <v>2.316198545868093</v>
      </c>
      <c r="J134" s="162">
        <f t="shared" si="89"/>
        <v>5.166900077351597</v>
      </c>
      <c r="K134" s="39">
        <f t="shared" si="90"/>
        <v>2.4925156262759454</v>
      </c>
      <c r="L134" s="39">
        <f t="shared" si="91"/>
        <v>10.349166146817744</v>
      </c>
      <c r="M134" s="10">
        <f>IF(SUM(H134:L134)=0,G134,SUM(H134:L134))</f>
        <v>265.3247803963134</v>
      </c>
      <c r="N134" s="154">
        <f t="shared" si="92"/>
        <v>79.59743411889401</v>
      </c>
      <c r="O134" s="130">
        <v>0.3</v>
      </c>
      <c r="P134" s="40"/>
    </row>
    <row r="135" spans="1:16" ht="12.75">
      <c r="A135" s="27" t="s">
        <v>34</v>
      </c>
      <c r="B135" s="121">
        <v>2.5</v>
      </c>
      <c r="C135" s="122">
        <f>8/60*60</f>
        <v>8</v>
      </c>
      <c r="D135" s="122">
        <f>12/60*60</f>
        <v>12</v>
      </c>
      <c r="E135" s="142">
        <f>10/60*60</f>
        <v>10</v>
      </c>
      <c r="F135" s="123">
        <f>20/60*60</f>
        <v>20</v>
      </c>
      <c r="G135" s="124">
        <v>145</v>
      </c>
      <c r="H135" s="38">
        <f t="shared" si="87"/>
        <v>362.5</v>
      </c>
      <c r="I135" s="152">
        <f t="shared" si="88"/>
        <v>2.316198545868093</v>
      </c>
      <c r="J135" s="162">
        <f t="shared" si="89"/>
        <v>5.166900077351597</v>
      </c>
      <c r="K135" s="39">
        <f t="shared" si="90"/>
        <v>2.4925156262759454</v>
      </c>
      <c r="L135" s="39">
        <f t="shared" si="91"/>
        <v>10.349166146817744</v>
      </c>
      <c r="M135" s="10">
        <f>IF(SUM(H135:L135)=0,G135,SUM(H135:L135))</f>
        <v>382.8247803963134</v>
      </c>
      <c r="N135" s="154">
        <f t="shared" si="92"/>
        <v>114.84743411889401</v>
      </c>
      <c r="O135" s="130">
        <v>0.3</v>
      </c>
      <c r="P135" s="40"/>
    </row>
    <row r="136" spans="1:16" ht="12.75">
      <c r="A136" s="27" t="s">
        <v>35</v>
      </c>
      <c r="B136" s="121">
        <v>2.5</v>
      </c>
      <c r="C136" s="122">
        <f>8/60*60</f>
        <v>8</v>
      </c>
      <c r="D136" s="122">
        <f>12/60*60</f>
        <v>12</v>
      </c>
      <c r="E136" s="142">
        <f>10/60*60</f>
        <v>10</v>
      </c>
      <c r="F136" s="123">
        <f>20/60*60</f>
        <v>20</v>
      </c>
      <c r="G136" s="124">
        <v>125</v>
      </c>
      <c r="H136" s="38">
        <f t="shared" si="87"/>
        <v>312.5</v>
      </c>
      <c r="I136" s="152">
        <f t="shared" si="88"/>
        <v>2.316198545868093</v>
      </c>
      <c r="J136" s="162">
        <f t="shared" si="89"/>
        <v>5.166900077351597</v>
      </c>
      <c r="K136" s="39">
        <f t="shared" si="90"/>
        <v>2.4925156262759454</v>
      </c>
      <c r="L136" s="39">
        <f t="shared" si="91"/>
        <v>10.349166146817744</v>
      </c>
      <c r="M136" s="10">
        <f>IF(SUM(H136:L136)=0,G136,SUM(H136:L136))</f>
        <v>332.8247803963134</v>
      </c>
      <c r="N136" s="154">
        <f t="shared" si="92"/>
        <v>116.48867313870967</v>
      </c>
      <c r="O136" s="130">
        <v>0.35</v>
      </c>
      <c r="P136" s="40"/>
    </row>
    <row r="137" spans="1:16" ht="12.75">
      <c r="A137" s="27" t="s">
        <v>36</v>
      </c>
      <c r="B137" s="121"/>
      <c r="C137" s="122"/>
      <c r="D137" s="122"/>
      <c r="E137" s="142"/>
      <c r="F137" s="123">
        <v>0</v>
      </c>
      <c r="G137" s="124">
        <v>95</v>
      </c>
      <c r="H137" s="38"/>
      <c r="I137" s="152"/>
      <c r="J137" s="162"/>
      <c r="K137" s="39"/>
      <c r="L137" s="39"/>
      <c r="M137" s="10">
        <f>IF(SUM(H137:L137)=0,G137,SUM(H137:L137))</f>
        <v>95</v>
      </c>
      <c r="N137" s="154">
        <f t="shared" si="92"/>
        <v>0</v>
      </c>
      <c r="O137" s="130">
        <v>0</v>
      </c>
      <c r="P137" s="40"/>
    </row>
    <row r="138" spans="1:16" ht="12.75">
      <c r="A138" s="28" t="s">
        <v>37</v>
      </c>
      <c r="B138" s="121"/>
      <c r="C138" s="122"/>
      <c r="D138" s="122"/>
      <c r="E138" s="142"/>
      <c r="F138" s="123"/>
      <c r="G138" s="124"/>
      <c r="H138" s="38"/>
      <c r="I138" s="152"/>
      <c r="J138" s="162"/>
      <c r="K138" s="39"/>
      <c r="L138" s="39"/>
      <c r="M138" s="11"/>
      <c r="N138" s="154"/>
      <c r="O138" s="131"/>
      <c r="P138" s="40"/>
    </row>
    <row r="139" spans="1:16" ht="12.75">
      <c r="A139" s="27" t="s">
        <v>38</v>
      </c>
      <c r="B139" s="121">
        <v>2.5</v>
      </c>
      <c r="C139" s="122">
        <f>5/60*60</f>
        <v>5</v>
      </c>
      <c r="D139" s="122">
        <f>8/60*60</f>
        <v>8</v>
      </c>
      <c r="E139" s="142">
        <f>5/60*60</f>
        <v>5</v>
      </c>
      <c r="F139" s="123">
        <f>10/60*60</f>
        <v>10</v>
      </c>
      <c r="G139" s="124">
        <v>75</v>
      </c>
      <c r="H139" s="38">
        <f t="shared" si="87"/>
        <v>187.5</v>
      </c>
      <c r="I139" s="152">
        <f t="shared" si="88"/>
        <v>1.4476240911675582</v>
      </c>
      <c r="J139" s="162">
        <f t="shared" si="89"/>
        <v>3.4446000515677317</v>
      </c>
      <c r="K139" s="39">
        <f t="shared" si="90"/>
        <v>1.2462578131379727</v>
      </c>
      <c r="L139" s="39">
        <f t="shared" si="91"/>
        <v>5.174583073408872</v>
      </c>
      <c r="M139" s="10">
        <f>IF(SUM(H139:L139)=0,G139,SUM(H139:L139))</f>
        <v>198.81306502928214</v>
      </c>
      <c r="N139" s="154">
        <f t="shared" si="92"/>
        <v>69.58457276024875</v>
      </c>
      <c r="O139" s="130">
        <v>0.35</v>
      </c>
      <c r="P139" s="40"/>
    </row>
    <row r="140" spans="1:16" ht="12.75">
      <c r="A140" s="27" t="s">
        <v>39</v>
      </c>
      <c r="B140" s="121">
        <v>1.4</v>
      </c>
      <c r="C140" s="122">
        <f>5/60*60</f>
        <v>5</v>
      </c>
      <c r="D140" s="122">
        <f>8/60*60</f>
        <v>8</v>
      </c>
      <c r="E140" s="142">
        <f>5/60*60</f>
        <v>5</v>
      </c>
      <c r="F140" s="123">
        <f>10/60*60</f>
        <v>10</v>
      </c>
      <c r="G140" s="124">
        <v>90</v>
      </c>
      <c r="H140" s="38">
        <f t="shared" si="87"/>
        <v>125.99999999999999</v>
      </c>
      <c r="I140" s="152">
        <f t="shared" si="88"/>
        <v>1.4476240911675582</v>
      </c>
      <c r="J140" s="162">
        <f t="shared" si="89"/>
        <v>3.4446000515677317</v>
      </c>
      <c r="K140" s="39">
        <f t="shared" si="90"/>
        <v>1.2462578131379727</v>
      </c>
      <c r="L140" s="39">
        <f t="shared" si="91"/>
        <v>5.174583073408872</v>
      </c>
      <c r="M140" s="10">
        <f>IF(SUM(H140:L140)=0,G140,SUM(H140:L140))</f>
        <v>137.31306502928211</v>
      </c>
      <c r="N140" s="154">
        <f t="shared" si="92"/>
        <v>41.19391950878463</v>
      </c>
      <c r="O140" s="130">
        <v>0.3</v>
      </c>
      <c r="P140" s="40"/>
    </row>
    <row r="141" spans="1:16" ht="12.75">
      <c r="A141" s="27" t="s">
        <v>40</v>
      </c>
      <c r="B141" s="121">
        <v>2.5</v>
      </c>
      <c r="C141" s="122">
        <f>5/60*60</f>
        <v>5</v>
      </c>
      <c r="D141" s="122">
        <f>8/60*60</f>
        <v>8</v>
      </c>
      <c r="E141" s="142">
        <f>5/60*60</f>
        <v>5</v>
      </c>
      <c r="F141" s="123">
        <f>10/60*60</f>
        <v>10</v>
      </c>
      <c r="G141" s="124">
        <v>95</v>
      </c>
      <c r="H141" s="38">
        <f t="shared" si="87"/>
        <v>237.5</v>
      </c>
      <c r="I141" s="152">
        <f t="shared" si="88"/>
        <v>1.4476240911675582</v>
      </c>
      <c r="J141" s="162">
        <f t="shared" si="89"/>
        <v>3.4446000515677317</v>
      </c>
      <c r="K141" s="39">
        <f t="shared" si="90"/>
        <v>1.2462578131379727</v>
      </c>
      <c r="L141" s="39">
        <f t="shared" si="91"/>
        <v>5.174583073408872</v>
      </c>
      <c r="M141" s="10">
        <f>IF(SUM(H141:L141)=0,G141,SUM(H141:L141))</f>
        <v>248.81306502928214</v>
      </c>
      <c r="N141" s="154">
        <f t="shared" si="92"/>
        <v>74.64391950878463</v>
      </c>
      <c r="O141" s="130">
        <v>0.3</v>
      </c>
      <c r="P141" s="40"/>
    </row>
    <row r="142" spans="1:16" ht="12.75">
      <c r="A142" s="27" t="s">
        <v>41</v>
      </c>
      <c r="B142" s="121">
        <v>2.5</v>
      </c>
      <c r="C142" s="122">
        <f>5/60*60</f>
        <v>5</v>
      </c>
      <c r="D142" s="122">
        <f>8/60*60</f>
        <v>8</v>
      </c>
      <c r="E142" s="142">
        <f>5/60*60</f>
        <v>5</v>
      </c>
      <c r="F142" s="123">
        <f>10/60*60</f>
        <v>10</v>
      </c>
      <c r="G142" s="124">
        <v>100</v>
      </c>
      <c r="H142" s="38">
        <f t="shared" si="87"/>
        <v>250</v>
      </c>
      <c r="I142" s="152">
        <f t="shared" si="88"/>
        <v>1.4476240911675582</v>
      </c>
      <c r="J142" s="162">
        <f t="shared" si="89"/>
        <v>3.4446000515677317</v>
      </c>
      <c r="K142" s="39">
        <f t="shared" si="90"/>
        <v>1.2462578131379727</v>
      </c>
      <c r="L142" s="39">
        <f t="shared" si="91"/>
        <v>5.174583073408872</v>
      </c>
      <c r="M142" s="10">
        <f>IF(SUM(H142:L142)=0,G142,SUM(H142:L142))</f>
        <v>261.31306502928214</v>
      </c>
      <c r="N142" s="154">
        <f t="shared" si="92"/>
        <v>117.59087926317697</v>
      </c>
      <c r="O142" s="130">
        <v>0.45</v>
      </c>
      <c r="P142" s="40"/>
    </row>
    <row r="143" spans="1:16" ht="12.75">
      <c r="A143" s="28" t="s">
        <v>42</v>
      </c>
      <c r="B143" s="121"/>
      <c r="C143" s="122"/>
      <c r="D143" s="122"/>
      <c r="E143" s="142"/>
      <c r="F143" s="123"/>
      <c r="G143" s="124"/>
      <c r="H143" s="38"/>
      <c r="I143" s="152"/>
      <c r="J143" s="162"/>
      <c r="K143" s="39"/>
      <c r="L143" s="39"/>
      <c r="M143" s="11"/>
      <c r="N143" s="154"/>
      <c r="O143" s="131"/>
      <c r="P143" s="40"/>
    </row>
    <row r="144" spans="1:16" ht="12.75">
      <c r="A144" s="27" t="s">
        <v>43</v>
      </c>
      <c r="B144" s="121">
        <v>2.5</v>
      </c>
      <c r="C144" s="122">
        <f>5/60*60</f>
        <v>5</v>
      </c>
      <c r="D144" s="122">
        <f>8/60*60</f>
        <v>8</v>
      </c>
      <c r="E144" s="142">
        <f>5/60*60</f>
        <v>5</v>
      </c>
      <c r="F144" s="123">
        <f>10/60*60</f>
        <v>10</v>
      </c>
      <c r="G144" s="124">
        <v>105</v>
      </c>
      <c r="H144" s="38">
        <f t="shared" si="87"/>
        <v>262.5</v>
      </c>
      <c r="I144" s="152">
        <f t="shared" si="88"/>
        <v>1.4476240911675582</v>
      </c>
      <c r="J144" s="162">
        <f t="shared" si="89"/>
        <v>3.4446000515677317</v>
      </c>
      <c r="K144" s="39">
        <f t="shared" si="90"/>
        <v>1.2462578131379727</v>
      </c>
      <c r="L144" s="39">
        <f t="shared" si="91"/>
        <v>5.174583073408872</v>
      </c>
      <c r="M144" s="10">
        <f>IF(SUM(H144:L144)=0,G144,SUM(H144:L144))</f>
        <v>273.8130650292821</v>
      </c>
      <c r="N144" s="154">
        <f t="shared" si="92"/>
        <v>95.83457276024872</v>
      </c>
      <c r="O144" s="130">
        <v>0.35</v>
      </c>
      <c r="P144" s="40"/>
    </row>
    <row r="145" spans="1:16" ht="12.75">
      <c r="A145" s="28" t="s">
        <v>44</v>
      </c>
      <c r="B145" s="121"/>
      <c r="C145" s="122"/>
      <c r="D145" s="122"/>
      <c r="E145" s="142"/>
      <c r="F145" s="123"/>
      <c r="G145" s="124"/>
      <c r="H145" s="38"/>
      <c r="I145" s="152"/>
      <c r="J145" s="162"/>
      <c r="K145" s="39"/>
      <c r="L145" s="39"/>
      <c r="M145" s="11"/>
      <c r="N145" s="154"/>
      <c r="O145" s="131"/>
      <c r="P145" s="40"/>
    </row>
    <row r="146" spans="1:16" ht="13.5" thickBot="1">
      <c r="A146" s="29" t="s">
        <v>45</v>
      </c>
      <c r="B146" s="125">
        <v>1.5</v>
      </c>
      <c r="C146" s="126">
        <f>5/60*60</f>
        <v>5</v>
      </c>
      <c r="D146" s="126">
        <f>8/60*60</f>
        <v>8</v>
      </c>
      <c r="E146" s="143">
        <f>10/60*60</f>
        <v>10</v>
      </c>
      <c r="F146" s="127">
        <f>20/60*60</f>
        <v>20</v>
      </c>
      <c r="G146" s="128">
        <v>200</v>
      </c>
      <c r="H146" s="41">
        <f t="shared" si="87"/>
        <v>300</v>
      </c>
      <c r="I146" s="153">
        <f t="shared" si="88"/>
        <v>1.4476240911675582</v>
      </c>
      <c r="J146" s="163">
        <f t="shared" si="89"/>
        <v>3.4446000515677317</v>
      </c>
      <c r="K146" s="42">
        <f t="shared" si="90"/>
        <v>2.4925156262759454</v>
      </c>
      <c r="L146" s="42">
        <f t="shared" si="91"/>
        <v>10.349166146817744</v>
      </c>
      <c r="M146" s="30">
        <f>IF(SUM(H146:L146)=0,G146,SUM(H146:L146))</f>
        <v>317.7339059158289</v>
      </c>
      <c r="N146" s="155">
        <f t="shared" si="92"/>
        <v>142.98025766212302</v>
      </c>
      <c r="O146" s="132">
        <v>0.45</v>
      </c>
      <c r="P146" s="43"/>
    </row>
    <row r="147" spans="2:20" s="2" customFormat="1" ht="13.5" thickTop="1">
      <c r="B147" s="18"/>
      <c r="C147" s="18"/>
      <c r="D147" s="18"/>
      <c r="E147" s="137"/>
      <c r="F147" s="18"/>
      <c r="G147" s="18"/>
      <c r="H147" s="18"/>
      <c r="I147" s="137"/>
      <c r="J147" s="156"/>
      <c r="K147" s="18"/>
      <c r="L147" s="18"/>
      <c r="M147" s="18"/>
      <c r="N147" s="137"/>
      <c r="O147" s="18"/>
      <c r="P147" s="18"/>
      <c r="Q147" s="18"/>
      <c r="R147" s="137"/>
      <c r="S147" s="156"/>
      <c r="T147" s="18"/>
    </row>
    <row r="148" spans="1:20" s="171" customFormat="1" ht="12.75">
      <c r="A148" s="171" t="s">
        <v>57</v>
      </c>
      <c r="B148" s="138"/>
      <c r="C148" s="138"/>
      <c r="D148" s="138"/>
      <c r="E148" s="138"/>
      <c r="F148" s="138"/>
      <c r="G148" s="138"/>
      <c r="H148" s="138"/>
      <c r="I148" s="138"/>
      <c r="J148" s="157"/>
      <c r="K148" s="138"/>
      <c r="L148" s="138"/>
      <c r="M148" s="138"/>
      <c r="N148" s="138"/>
      <c r="O148" s="138"/>
      <c r="P148" s="138"/>
      <c r="Q148" s="138"/>
      <c r="R148" s="138"/>
      <c r="S148" s="157"/>
      <c r="T148" s="138"/>
    </row>
    <row r="149" spans="1:20" s="3" customFormat="1" ht="12.75">
      <c r="A149" s="3" t="s">
        <v>1</v>
      </c>
      <c r="B149" s="16" t="s">
        <v>2</v>
      </c>
      <c r="C149" s="16" t="s">
        <v>3</v>
      </c>
      <c r="D149" s="16" t="s">
        <v>4</v>
      </c>
      <c r="E149" s="138" t="s">
        <v>5</v>
      </c>
      <c r="F149" s="16" t="s">
        <v>6</v>
      </c>
      <c r="G149" s="16" t="s">
        <v>7</v>
      </c>
      <c r="H149" s="16" t="s">
        <v>8</v>
      </c>
      <c r="I149" s="138" t="s">
        <v>9</v>
      </c>
      <c r="J149" s="157" t="s">
        <v>10</v>
      </c>
      <c r="K149" s="16" t="s">
        <v>11</v>
      </c>
      <c r="L149" s="16" t="s">
        <v>12</v>
      </c>
      <c r="M149" s="16" t="s">
        <v>13</v>
      </c>
      <c r="N149" s="138" t="s">
        <v>14</v>
      </c>
      <c r="O149" s="16" t="s">
        <v>15</v>
      </c>
      <c r="P149" s="16" t="s">
        <v>16</v>
      </c>
      <c r="Q149" s="16" t="s">
        <v>17</v>
      </c>
      <c r="R149" s="138" t="s">
        <v>18</v>
      </c>
      <c r="S149" s="157" t="s">
        <v>19</v>
      </c>
      <c r="T149" s="16">
        <v>2005</v>
      </c>
    </row>
    <row r="150" spans="1:20" s="169" customFormat="1" ht="12.75">
      <c r="A150" s="169" t="s">
        <v>20</v>
      </c>
      <c r="B150" s="137"/>
      <c r="C150" s="137"/>
      <c r="D150" s="137"/>
      <c r="E150" s="137"/>
      <c r="F150" s="137"/>
      <c r="G150" s="137"/>
      <c r="H150" s="137"/>
      <c r="I150" s="137"/>
      <c r="J150" s="156"/>
      <c r="K150" s="137"/>
      <c r="L150" s="137"/>
      <c r="M150" s="137"/>
      <c r="N150" s="137"/>
      <c r="O150" s="137"/>
      <c r="P150" s="137"/>
      <c r="Q150" s="137"/>
      <c r="R150" s="137"/>
      <c r="S150" s="156"/>
      <c r="T150" s="137"/>
    </row>
    <row r="151" spans="1:20" ht="12.75">
      <c r="A151" s="2" t="s">
        <v>21</v>
      </c>
      <c r="B151" s="221">
        <f aca="true" t="shared" si="93" ref="B151:D154">B93*$B122</f>
        <v>8812.5</v>
      </c>
      <c r="C151" s="32">
        <f t="shared" si="93"/>
        <v>8750</v>
      </c>
      <c r="D151" s="32">
        <f t="shared" si="93"/>
        <v>8875</v>
      </c>
      <c r="E151" s="137">
        <f aca="true" t="shared" si="94" ref="E151:E160">SUM(B151:D151)</f>
        <v>26437.5</v>
      </c>
      <c r="F151" s="32">
        <f aca="true" t="shared" si="95" ref="F151:H156">F93*$B122</f>
        <v>9250</v>
      </c>
      <c r="G151" s="32">
        <f t="shared" si="95"/>
        <v>9250</v>
      </c>
      <c r="H151" s="32">
        <f t="shared" si="95"/>
        <v>9625</v>
      </c>
      <c r="I151" s="137">
        <f aca="true" t="shared" si="96" ref="I151:I156">SUM(F151:H151)</f>
        <v>28125</v>
      </c>
      <c r="J151" s="156">
        <f aca="true" t="shared" si="97" ref="J151:J156">E151+I151</f>
        <v>54562.5</v>
      </c>
      <c r="K151" s="32">
        <f aca="true" t="shared" si="98" ref="K151:M156">K93*$B122</f>
        <v>10437.5</v>
      </c>
      <c r="L151" s="32">
        <f t="shared" si="98"/>
        <v>9625</v>
      </c>
      <c r="M151" s="32">
        <f t="shared" si="98"/>
        <v>9937.5</v>
      </c>
      <c r="N151" s="137">
        <f aca="true" t="shared" si="99" ref="N151:N156">SUM(K151:M151)</f>
        <v>30000</v>
      </c>
      <c r="O151" s="32">
        <f aca="true" t="shared" si="100" ref="O151:Q156">O93*$B122</f>
        <v>9750</v>
      </c>
      <c r="P151" s="32">
        <f t="shared" si="100"/>
        <v>9750</v>
      </c>
      <c r="Q151" s="32">
        <f t="shared" si="100"/>
        <v>9750</v>
      </c>
      <c r="R151" s="137">
        <f aca="true" t="shared" si="101" ref="R151:R156">SUM(O151:Q151)</f>
        <v>29250</v>
      </c>
      <c r="S151" s="156">
        <f aca="true" t="shared" si="102" ref="S151:S156">N151+R151</f>
        <v>59250</v>
      </c>
      <c r="T151" s="18">
        <f aca="true" t="shared" si="103" ref="T151:T156">S151+J151</f>
        <v>113812.5</v>
      </c>
    </row>
    <row r="152" spans="1:20" ht="12.75">
      <c r="A152" s="2" t="s">
        <v>22</v>
      </c>
      <c r="B152" s="32">
        <f t="shared" si="93"/>
        <v>2152.5</v>
      </c>
      <c r="C152" s="32">
        <f t="shared" si="93"/>
        <v>2730</v>
      </c>
      <c r="D152" s="32">
        <f t="shared" si="93"/>
        <v>2765</v>
      </c>
      <c r="E152" s="137">
        <f t="shared" si="94"/>
        <v>7647.5</v>
      </c>
      <c r="F152" s="32">
        <f t="shared" si="95"/>
        <v>2870</v>
      </c>
      <c r="G152" s="32">
        <f t="shared" si="95"/>
        <v>2870</v>
      </c>
      <c r="H152" s="32">
        <f t="shared" si="95"/>
        <v>3167.5</v>
      </c>
      <c r="I152" s="137">
        <f t="shared" si="96"/>
        <v>8907.5</v>
      </c>
      <c r="J152" s="156">
        <f t="shared" si="97"/>
        <v>16555</v>
      </c>
      <c r="K152" s="32">
        <f t="shared" si="98"/>
        <v>3779.9999999999995</v>
      </c>
      <c r="L152" s="32">
        <f t="shared" si="98"/>
        <v>2999.5</v>
      </c>
      <c r="M152" s="32">
        <f t="shared" si="98"/>
        <v>3136</v>
      </c>
      <c r="N152" s="137">
        <f t="shared" si="99"/>
        <v>9915.5</v>
      </c>
      <c r="O152" s="32">
        <f t="shared" si="100"/>
        <v>3010</v>
      </c>
      <c r="P152" s="32">
        <f t="shared" si="100"/>
        <v>3010</v>
      </c>
      <c r="Q152" s="32">
        <f t="shared" si="100"/>
        <v>3010</v>
      </c>
      <c r="R152" s="137">
        <f t="shared" si="101"/>
        <v>9030</v>
      </c>
      <c r="S152" s="156">
        <f t="shared" si="102"/>
        <v>18945.5</v>
      </c>
      <c r="T152" s="18">
        <f t="shared" si="103"/>
        <v>35500.5</v>
      </c>
    </row>
    <row r="153" spans="1:20" ht="12.75">
      <c r="A153" s="2" t="s">
        <v>23</v>
      </c>
      <c r="B153" s="32">
        <f t="shared" si="93"/>
        <v>3640.625</v>
      </c>
      <c r="C153" s="32">
        <f t="shared" si="93"/>
        <v>4212.5</v>
      </c>
      <c r="D153" s="32">
        <f t="shared" si="93"/>
        <v>4306.25</v>
      </c>
      <c r="E153" s="137">
        <f t="shared" si="94"/>
        <v>12159.375</v>
      </c>
      <c r="F153" s="32">
        <f t="shared" si="95"/>
        <v>4587.5</v>
      </c>
      <c r="G153" s="32">
        <f t="shared" si="95"/>
        <v>4587.5</v>
      </c>
      <c r="H153" s="32">
        <f t="shared" si="95"/>
        <v>4806.25</v>
      </c>
      <c r="I153" s="137">
        <f t="shared" si="96"/>
        <v>13981.25</v>
      </c>
      <c r="J153" s="156">
        <f t="shared" si="97"/>
        <v>26140.625</v>
      </c>
      <c r="K153" s="32">
        <f t="shared" si="98"/>
        <v>5275</v>
      </c>
      <c r="L153" s="32">
        <f t="shared" si="98"/>
        <v>4712.5</v>
      </c>
      <c r="M153" s="32">
        <f t="shared" si="98"/>
        <v>4743.75</v>
      </c>
      <c r="N153" s="137">
        <f t="shared" si="99"/>
        <v>14731.25</v>
      </c>
      <c r="O153" s="32">
        <f t="shared" si="100"/>
        <v>4837.5</v>
      </c>
      <c r="P153" s="32">
        <f t="shared" si="100"/>
        <v>4837.5</v>
      </c>
      <c r="Q153" s="32">
        <f t="shared" si="100"/>
        <v>4837.5</v>
      </c>
      <c r="R153" s="137">
        <f t="shared" si="101"/>
        <v>14512.5</v>
      </c>
      <c r="S153" s="156">
        <f t="shared" si="102"/>
        <v>29243.75</v>
      </c>
      <c r="T153" s="18">
        <f t="shared" si="103"/>
        <v>55384.375</v>
      </c>
    </row>
    <row r="154" spans="1:20" ht="12.75">
      <c r="A154" s="2" t="s">
        <v>24</v>
      </c>
      <c r="B154" s="32">
        <f t="shared" si="93"/>
        <v>775</v>
      </c>
      <c r="C154" s="32">
        <f t="shared" si="93"/>
        <v>1260</v>
      </c>
      <c r="D154" s="32">
        <f t="shared" si="93"/>
        <v>1275</v>
      </c>
      <c r="E154" s="137">
        <f t="shared" si="94"/>
        <v>3310</v>
      </c>
      <c r="F154" s="32">
        <f t="shared" si="95"/>
        <v>1320</v>
      </c>
      <c r="G154" s="32">
        <f t="shared" si="95"/>
        <v>1320</v>
      </c>
      <c r="H154" s="32">
        <f t="shared" si="95"/>
        <v>1325</v>
      </c>
      <c r="I154" s="137">
        <f t="shared" si="96"/>
        <v>3965</v>
      </c>
      <c r="J154" s="156">
        <f t="shared" si="97"/>
        <v>7275</v>
      </c>
      <c r="K154" s="32">
        <f t="shared" si="98"/>
        <v>1340</v>
      </c>
      <c r="L154" s="32">
        <f t="shared" si="98"/>
        <v>1340</v>
      </c>
      <c r="M154" s="32">
        <f t="shared" si="98"/>
        <v>1345</v>
      </c>
      <c r="N154" s="137">
        <f t="shared" si="99"/>
        <v>4025</v>
      </c>
      <c r="O154" s="32">
        <f t="shared" si="100"/>
        <v>1360</v>
      </c>
      <c r="P154" s="32">
        <f t="shared" si="100"/>
        <v>1360</v>
      </c>
      <c r="Q154" s="32">
        <f t="shared" si="100"/>
        <v>1360</v>
      </c>
      <c r="R154" s="137">
        <f t="shared" si="101"/>
        <v>4080</v>
      </c>
      <c r="S154" s="156">
        <f t="shared" si="102"/>
        <v>8105</v>
      </c>
      <c r="T154" s="18">
        <f t="shared" si="103"/>
        <v>15380</v>
      </c>
    </row>
    <row r="155" spans="1:20" ht="12.75">
      <c r="A155" s="2" t="s">
        <v>25</v>
      </c>
      <c r="B155" s="32">
        <f aca="true" t="shared" si="104" ref="B155:D156">B97*$B126</f>
        <v>0</v>
      </c>
      <c r="C155" s="32">
        <f t="shared" si="104"/>
        <v>0</v>
      </c>
      <c r="D155" s="32">
        <f t="shared" si="104"/>
        <v>0</v>
      </c>
      <c r="E155" s="137">
        <f t="shared" si="94"/>
        <v>0</v>
      </c>
      <c r="F155" s="32">
        <f t="shared" si="95"/>
        <v>0</v>
      </c>
      <c r="G155" s="32">
        <f t="shared" si="95"/>
        <v>0</v>
      </c>
      <c r="H155" s="32">
        <f t="shared" si="95"/>
        <v>0</v>
      </c>
      <c r="I155" s="137">
        <f t="shared" si="96"/>
        <v>0</v>
      </c>
      <c r="J155" s="156">
        <f t="shared" si="97"/>
        <v>0</v>
      </c>
      <c r="K155" s="32">
        <f t="shared" si="98"/>
        <v>0</v>
      </c>
      <c r="L155" s="32">
        <f t="shared" si="98"/>
        <v>0</v>
      </c>
      <c r="M155" s="32">
        <f t="shared" si="98"/>
        <v>0</v>
      </c>
      <c r="N155" s="137">
        <f t="shared" si="99"/>
        <v>0</v>
      </c>
      <c r="O155" s="32">
        <f t="shared" si="100"/>
        <v>0</v>
      </c>
      <c r="P155" s="32">
        <f t="shared" si="100"/>
        <v>0</v>
      </c>
      <c r="Q155" s="32">
        <f t="shared" si="100"/>
        <v>0</v>
      </c>
      <c r="R155" s="137">
        <f t="shared" si="101"/>
        <v>0</v>
      </c>
      <c r="S155" s="156">
        <f t="shared" si="102"/>
        <v>0</v>
      </c>
      <c r="T155" s="18">
        <f t="shared" si="103"/>
        <v>0</v>
      </c>
    </row>
    <row r="156" spans="1:20" ht="12.75">
      <c r="A156" s="2" t="s">
        <v>26</v>
      </c>
      <c r="B156" s="32">
        <f t="shared" si="104"/>
        <v>0</v>
      </c>
      <c r="C156" s="32">
        <f t="shared" si="104"/>
        <v>0</v>
      </c>
      <c r="D156" s="32">
        <f t="shared" si="104"/>
        <v>0</v>
      </c>
      <c r="E156" s="137">
        <f t="shared" si="94"/>
        <v>0</v>
      </c>
      <c r="F156" s="32">
        <f t="shared" si="95"/>
        <v>0</v>
      </c>
      <c r="G156" s="32">
        <f t="shared" si="95"/>
        <v>0</v>
      </c>
      <c r="H156" s="32">
        <f t="shared" si="95"/>
        <v>0</v>
      </c>
      <c r="I156" s="137">
        <f t="shared" si="96"/>
        <v>0</v>
      </c>
      <c r="J156" s="156">
        <f t="shared" si="97"/>
        <v>0</v>
      </c>
      <c r="K156" s="32">
        <f t="shared" si="98"/>
        <v>0</v>
      </c>
      <c r="L156" s="32">
        <f t="shared" si="98"/>
        <v>0</v>
      </c>
      <c r="M156" s="32">
        <f t="shared" si="98"/>
        <v>0</v>
      </c>
      <c r="N156" s="137">
        <f t="shared" si="99"/>
        <v>0</v>
      </c>
      <c r="O156" s="32">
        <f t="shared" si="100"/>
        <v>0</v>
      </c>
      <c r="P156" s="32">
        <f t="shared" si="100"/>
        <v>0</v>
      </c>
      <c r="Q156" s="32">
        <f t="shared" si="100"/>
        <v>0</v>
      </c>
      <c r="R156" s="137">
        <f t="shared" si="101"/>
        <v>0</v>
      </c>
      <c r="S156" s="156">
        <f t="shared" si="102"/>
        <v>0</v>
      </c>
      <c r="T156" s="18">
        <f t="shared" si="103"/>
        <v>0</v>
      </c>
    </row>
    <row r="157" spans="1:20" s="169" customFormat="1" ht="12.75">
      <c r="A157" s="169" t="s">
        <v>27</v>
      </c>
      <c r="B157" s="139"/>
      <c r="C157" s="139"/>
      <c r="D157" s="139"/>
      <c r="E157" s="137"/>
      <c r="F157" s="139"/>
      <c r="G157" s="139"/>
      <c r="H157" s="139"/>
      <c r="I157" s="137"/>
      <c r="J157" s="156"/>
      <c r="K157" s="139"/>
      <c r="L157" s="139"/>
      <c r="M157" s="139"/>
      <c r="N157" s="137"/>
      <c r="O157" s="139"/>
      <c r="P157" s="139"/>
      <c r="Q157" s="139"/>
      <c r="R157" s="137"/>
      <c r="S157" s="156"/>
      <c r="T157" s="137"/>
    </row>
    <row r="158" spans="1:20" ht="12.75">
      <c r="A158" s="2" t="s">
        <v>28</v>
      </c>
      <c r="B158" s="32">
        <f aca="true" t="shared" si="105" ref="B158:D160">B100*$B129</f>
        <v>12406.25</v>
      </c>
      <c r="C158" s="32">
        <f t="shared" si="105"/>
        <v>11625</v>
      </c>
      <c r="D158" s="32">
        <f t="shared" si="105"/>
        <v>11812.5</v>
      </c>
      <c r="E158" s="137">
        <f t="shared" si="94"/>
        <v>35843.75</v>
      </c>
      <c r="F158" s="32">
        <f aca="true" t="shared" si="106" ref="F158:H160">F100*$B129</f>
        <v>12375</v>
      </c>
      <c r="G158" s="32">
        <f t="shared" si="106"/>
        <v>12375</v>
      </c>
      <c r="H158" s="32">
        <f t="shared" si="106"/>
        <v>12562.5</v>
      </c>
      <c r="I158" s="137">
        <f>SUM(F158:H158)</f>
        <v>37312.5</v>
      </c>
      <c r="J158" s="156">
        <f>E158+I158</f>
        <v>73156.25</v>
      </c>
      <c r="K158" s="32">
        <f aca="true" t="shared" si="107" ref="K158:M160">K100*$B129</f>
        <v>12968.75</v>
      </c>
      <c r="L158" s="32">
        <f t="shared" si="107"/>
        <v>12625</v>
      </c>
      <c r="M158" s="32">
        <f t="shared" si="107"/>
        <v>12906.25</v>
      </c>
      <c r="N158" s="137">
        <f>SUM(K158:M158)</f>
        <v>38500</v>
      </c>
      <c r="O158" s="32">
        <f aca="true" t="shared" si="108" ref="O158:Q160">O100*$B129</f>
        <v>12625</v>
      </c>
      <c r="P158" s="32">
        <f t="shared" si="108"/>
        <v>12625</v>
      </c>
      <c r="Q158" s="32">
        <f t="shared" si="108"/>
        <v>12625</v>
      </c>
      <c r="R158" s="137">
        <f>SUM(O158:Q158)</f>
        <v>37875</v>
      </c>
      <c r="S158" s="156">
        <f>N158+R158</f>
        <v>76375</v>
      </c>
      <c r="T158" s="18">
        <f>S158+J158</f>
        <v>149531.25</v>
      </c>
    </row>
    <row r="159" spans="1:20" ht="12.75">
      <c r="A159" s="2" t="s">
        <v>29</v>
      </c>
      <c r="B159" s="32">
        <f t="shared" si="105"/>
        <v>4287.5</v>
      </c>
      <c r="C159" s="32">
        <f t="shared" si="105"/>
        <v>4550</v>
      </c>
      <c r="D159" s="32">
        <f t="shared" si="105"/>
        <v>4672.5</v>
      </c>
      <c r="E159" s="137">
        <f t="shared" si="94"/>
        <v>13510</v>
      </c>
      <c r="F159" s="32">
        <f t="shared" si="106"/>
        <v>5040</v>
      </c>
      <c r="G159" s="32">
        <f t="shared" si="106"/>
        <v>5040</v>
      </c>
      <c r="H159" s="32">
        <f t="shared" si="106"/>
        <v>5118.75</v>
      </c>
      <c r="I159" s="137">
        <f>SUM(F159:H159)</f>
        <v>15198.75</v>
      </c>
      <c r="J159" s="156">
        <f>E159+I159</f>
        <v>28708.75</v>
      </c>
      <c r="K159" s="32">
        <f t="shared" si="107"/>
        <v>5311.25</v>
      </c>
      <c r="L159" s="32">
        <f t="shared" si="107"/>
        <v>5218.5</v>
      </c>
      <c r="M159" s="32">
        <f t="shared" si="107"/>
        <v>5313</v>
      </c>
      <c r="N159" s="137">
        <f>SUM(K159:M159)</f>
        <v>15842.75</v>
      </c>
      <c r="O159" s="32">
        <f t="shared" si="108"/>
        <v>5250</v>
      </c>
      <c r="P159" s="32">
        <f t="shared" si="108"/>
        <v>5250</v>
      </c>
      <c r="Q159" s="32">
        <f t="shared" si="108"/>
        <v>5250</v>
      </c>
      <c r="R159" s="137">
        <f>SUM(O159:Q159)</f>
        <v>15750</v>
      </c>
      <c r="S159" s="156">
        <f>N159+R159</f>
        <v>31592.75</v>
      </c>
      <c r="T159" s="18">
        <f>S159+J159</f>
        <v>60301.5</v>
      </c>
    </row>
    <row r="160" spans="1:20" ht="12.75">
      <c r="A160" s="2" t="s">
        <v>30</v>
      </c>
      <c r="B160" s="32">
        <f t="shared" si="105"/>
        <v>6375</v>
      </c>
      <c r="C160" s="32">
        <f t="shared" si="105"/>
        <v>6500</v>
      </c>
      <c r="D160" s="32">
        <f t="shared" si="105"/>
        <v>6656.25</v>
      </c>
      <c r="E160" s="137">
        <f t="shared" si="94"/>
        <v>19531.25</v>
      </c>
      <c r="F160" s="32">
        <f t="shared" si="106"/>
        <v>7125</v>
      </c>
      <c r="G160" s="32">
        <f t="shared" si="106"/>
        <v>7125</v>
      </c>
      <c r="H160" s="32">
        <f t="shared" si="106"/>
        <v>7231.25</v>
      </c>
      <c r="I160" s="137">
        <f>SUM(F160:H160)</f>
        <v>21481.25</v>
      </c>
      <c r="J160" s="156">
        <f>E160+I160</f>
        <v>41012.5</v>
      </c>
      <c r="K160" s="32">
        <f t="shared" si="107"/>
        <v>7456.25</v>
      </c>
      <c r="L160" s="32">
        <f t="shared" si="107"/>
        <v>7221.875</v>
      </c>
      <c r="M160" s="32">
        <f t="shared" si="107"/>
        <v>7334.375</v>
      </c>
      <c r="N160" s="137">
        <f>SUM(K160:M160)</f>
        <v>22012.5</v>
      </c>
      <c r="O160" s="32">
        <f t="shared" si="108"/>
        <v>7250</v>
      </c>
      <c r="P160" s="32">
        <f t="shared" si="108"/>
        <v>7250</v>
      </c>
      <c r="Q160" s="32">
        <f t="shared" si="108"/>
        <v>7250</v>
      </c>
      <c r="R160" s="137">
        <f>SUM(O160:Q160)</f>
        <v>21750</v>
      </c>
      <c r="S160" s="156">
        <f>N160+R160</f>
        <v>43762.5</v>
      </c>
      <c r="T160" s="18">
        <f>S160+J160</f>
        <v>84775</v>
      </c>
    </row>
    <row r="161" spans="1:20" s="169" customFormat="1" ht="12.75">
      <c r="A161" s="169" t="s">
        <v>31</v>
      </c>
      <c r="B161" s="139"/>
      <c r="C161" s="139"/>
      <c r="D161" s="139"/>
      <c r="E161" s="137"/>
      <c r="F161" s="139"/>
      <c r="G161" s="139"/>
      <c r="H161" s="139"/>
      <c r="I161" s="137"/>
      <c r="J161" s="156"/>
      <c r="K161" s="139"/>
      <c r="L161" s="139"/>
      <c r="M161" s="139"/>
      <c r="N161" s="137"/>
      <c r="O161" s="139"/>
      <c r="P161" s="139"/>
      <c r="Q161" s="139"/>
      <c r="R161" s="137"/>
      <c r="S161" s="156"/>
      <c r="T161" s="137"/>
    </row>
    <row r="162" spans="1:20" ht="12.75">
      <c r="A162" s="2" t="s">
        <v>32</v>
      </c>
      <c r="B162" s="32">
        <f aca="true" t="shared" si="109" ref="B162:D166">B104*$B133</f>
        <v>13812.5</v>
      </c>
      <c r="C162" s="32">
        <f t="shared" si="109"/>
        <v>12750</v>
      </c>
      <c r="D162" s="32">
        <f t="shared" si="109"/>
        <v>12765.625</v>
      </c>
      <c r="E162" s="137">
        <f>SUM(B162:D162)</f>
        <v>39328.125</v>
      </c>
      <c r="F162" s="32">
        <f aca="true" t="shared" si="110" ref="F162:H166">F104*$B133</f>
        <v>12812.5</v>
      </c>
      <c r="G162" s="32">
        <f t="shared" si="110"/>
        <v>12812.5</v>
      </c>
      <c r="H162" s="32">
        <f t="shared" si="110"/>
        <v>12953.125</v>
      </c>
      <c r="I162" s="137">
        <f>SUM(F162:H162)</f>
        <v>38578.125</v>
      </c>
      <c r="J162" s="156">
        <f>E162+I162</f>
        <v>77906.25</v>
      </c>
      <c r="K162" s="32">
        <f aca="true" t="shared" si="111" ref="K162:M166">K104*$B133</f>
        <v>13250</v>
      </c>
      <c r="L162" s="32">
        <f t="shared" si="111"/>
        <v>13000</v>
      </c>
      <c r="M162" s="32">
        <f t="shared" si="111"/>
        <v>13265.625</v>
      </c>
      <c r="N162" s="137">
        <f>SUM(K162:M162)</f>
        <v>39515.625</v>
      </c>
      <c r="O162" s="32">
        <f aca="true" t="shared" si="112" ref="O162:Q166">O104*$B133</f>
        <v>12937.5</v>
      </c>
      <c r="P162" s="32">
        <f t="shared" si="112"/>
        <v>12937.5</v>
      </c>
      <c r="Q162" s="32">
        <f t="shared" si="112"/>
        <v>12937.5</v>
      </c>
      <c r="R162" s="137">
        <f>SUM(O162:Q162)</f>
        <v>38812.5</v>
      </c>
      <c r="S162" s="156">
        <f>N162+R162</f>
        <v>78328.125</v>
      </c>
      <c r="T162" s="18">
        <f>S162+J162</f>
        <v>156234.375</v>
      </c>
    </row>
    <row r="163" spans="1:20" ht="12.75">
      <c r="A163" s="2" t="s">
        <v>33</v>
      </c>
      <c r="B163" s="32">
        <f t="shared" si="109"/>
        <v>10963.75</v>
      </c>
      <c r="C163" s="32">
        <f t="shared" si="109"/>
        <v>9779</v>
      </c>
      <c r="D163" s="32">
        <f t="shared" si="109"/>
        <v>9796.5</v>
      </c>
      <c r="E163" s="137">
        <f>SUM(B163:D163)</f>
        <v>30539.25</v>
      </c>
      <c r="F163" s="32">
        <f t="shared" si="110"/>
        <v>9849</v>
      </c>
      <c r="G163" s="32">
        <f t="shared" si="110"/>
        <v>9849</v>
      </c>
      <c r="H163" s="32">
        <f t="shared" si="110"/>
        <v>9919</v>
      </c>
      <c r="I163" s="137">
        <f>SUM(F163:H163)</f>
        <v>29617</v>
      </c>
      <c r="J163" s="156">
        <f>E163+I163</f>
        <v>60156.25</v>
      </c>
      <c r="K163" s="32">
        <f t="shared" si="111"/>
        <v>10076.5</v>
      </c>
      <c r="L163" s="32">
        <f t="shared" si="111"/>
        <v>10024</v>
      </c>
      <c r="M163" s="32">
        <f t="shared" si="111"/>
        <v>10242.75</v>
      </c>
      <c r="N163" s="137">
        <f>SUM(K163:M163)</f>
        <v>30343.25</v>
      </c>
      <c r="O163" s="32">
        <f t="shared" si="112"/>
        <v>9954</v>
      </c>
      <c r="P163" s="32">
        <f t="shared" si="112"/>
        <v>9954</v>
      </c>
      <c r="Q163" s="32">
        <f t="shared" si="112"/>
        <v>9954</v>
      </c>
      <c r="R163" s="137">
        <f>SUM(O163:Q163)</f>
        <v>29862</v>
      </c>
      <c r="S163" s="156">
        <f>N163+R163</f>
        <v>60205.25</v>
      </c>
      <c r="T163" s="18">
        <f>S163+J163</f>
        <v>120361.5</v>
      </c>
    </row>
    <row r="164" spans="1:20" ht="12.75">
      <c r="A164" s="2" t="s">
        <v>34</v>
      </c>
      <c r="B164" s="32">
        <f t="shared" si="109"/>
        <v>10312.5</v>
      </c>
      <c r="C164" s="32">
        <f t="shared" si="109"/>
        <v>9250</v>
      </c>
      <c r="D164" s="32">
        <f t="shared" si="109"/>
        <v>9281.25</v>
      </c>
      <c r="E164" s="137">
        <f>SUM(B164:D164)</f>
        <v>28843.75</v>
      </c>
      <c r="F164" s="32">
        <f t="shared" si="110"/>
        <v>9375</v>
      </c>
      <c r="G164" s="32">
        <f t="shared" si="110"/>
        <v>9375</v>
      </c>
      <c r="H164" s="32">
        <f t="shared" si="110"/>
        <v>9453.125</v>
      </c>
      <c r="I164" s="137">
        <f>SUM(F164:H164)</f>
        <v>28203.125</v>
      </c>
      <c r="J164" s="156">
        <f>E164+I164</f>
        <v>57046.875</v>
      </c>
      <c r="K164" s="32">
        <f t="shared" si="111"/>
        <v>9625</v>
      </c>
      <c r="L164" s="32">
        <f t="shared" si="111"/>
        <v>9515.625</v>
      </c>
      <c r="M164" s="32">
        <f t="shared" si="111"/>
        <v>9687.5</v>
      </c>
      <c r="N164" s="137">
        <f>SUM(K164:M164)</f>
        <v>28828.125</v>
      </c>
      <c r="O164" s="32">
        <f t="shared" si="112"/>
        <v>9500</v>
      </c>
      <c r="P164" s="32">
        <f t="shared" si="112"/>
        <v>9500</v>
      </c>
      <c r="Q164" s="32">
        <f t="shared" si="112"/>
        <v>9500</v>
      </c>
      <c r="R164" s="137">
        <f>SUM(O164:Q164)</f>
        <v>28500</v>
      </c>
      <c r="S164" s="156">
        <f>N164+R164</f>
        <v>57328.125</v>
      </c>
      <c r="T164" s="18">
        <f>S164+J164</f>
        <v>114375</v>
      </c>
    </row>
    <row r="165" spans="1:20" ht="12.75">
      <c r="A165" s="2" t="s">
        <v>35</v>
      </c>
      <c r="B165" s="32">
        <f t="shared" si="109"/>
        <v>9937.5</v>
      </c>
      <c r="C165" s="32">
        <f t="shared" si="109"/>
        <v>8750</v>
      </c>
      <c r="D165" s="32">
        <f t="shared" si="109"/>
        <v>8765.625</v>
      </c>
      <c r="E165" s="137">
        <f>SUM(B165:D165)</f>
        <v>27453.125</v>
      </c>
      <c r="F165" s="32">
        <f t="shared" si="110"/>
        <v>8812.5</v>
      </c>
      <c r="G165" s="32">
        <f t="shared" si="110"/>
        <v>8812.5</v>
      </c>
      <c r="H165" s="32">
        <f t="shared" si="110"/>
        <v>8890.625</v>
      </c>
      <c r="I165" s="137">
        <f>SUM(F165:H165)</f>
        <v>26515.625</v>
      </c>
      <c r="J165" s="156">
        <f>E165+I165</f>
        <v>53968.75</v>
      </c>
      <c r="K165" s="32">
        <f t="shared" si="111"/>
        <v>9062.5</v>
      </c>
      <c r="L165" s="32">
        <f t="shared" si="111"/>
        <v>9031.25</v>
      </c>
      <c r="M165" s="32">
        <f t="shared" si="111"/>
        <v>9359.375</v>
      </c>
      <c r="N165" s="137">
        <f>SUM(K165:M165)</f>
        <v>27453.125</v>
      </c>
      <c r="O165" s="32">
        <f t="shared" si="112"/>
        <v>8937.5</v>
      </c>
      <c r="P165" s="32">
        <f t="shared" si="112"/>
        <v>8937.5</v>
      </c>
      <c r="Q165" s="32">
        <f t="shared" si="112"/>
        <v>8937.5</v>
      </c>
      <c r="R165" s="137">
        <f>SUM(O165:Q165)</f>
        <v>26812.5</v>
      </c>
      <c r="S165" s="156">
        <f>N165+R165</f>
        <v>54265.625</v>
      </c>
      <c r="T165" s="18">
        <f>S165+J165</f>
        <v>108234.375</v>
      </c>
    </row>
    <row r="166" spans="1:20" ht="12.75">
      <c r="A166" s="2" t="s">
        <v>36</v>
      </c>
      <c r="B166" s="32">
        <f t="shared" si="109"/>
        <v>0</v>
      </c>
      <c r="C166" s="32">
        <f t="shared" si="109"/>
        <v>0</v>
      </c>
      <c r="D166" s="32">
        <f t="shared" si="109"/>
        <v>0</v>
      </c>
      <c r="E166" s="137">
        <f>SUM(B166:D166)</f>
        <v>0</v>
      </c>
      <c r="F166" s="32">
        <f t="shared" si="110"/>
        <v>0</v>
      </c>
      <c r="G166" s="32">
        <f t="shared" si="110"/>
        <v>0</v>
      </c>
      <c r="H166" s="32">
        <f t="shared" si="110"/>
        <v>0</v>
      </c>
      <c r="I166" s="137">
        <f>SUM(F166:H166)</f>
        <v>0</v>
      </c>
      <c r="J166" s="156">
        <f>E166+I166</f>
        <v>0</v>
      </c>
      <c r="K166" s="32">
        <f t="shared" si="111"/>
        <v>0</v>
      </c>
      <c r="L166" s="32">
        <f t="shared" si="111"/>
        <v>0</v>
      </c>
      <c r="M166" s="32">
        <f t="shared" si="111"/>
        <v>0</v>
      </c>
      <c r="N166" s="137">
        <f>SUM(K166:M166)</f>
        <v>0</v>
      </c>
      <c r="O166" s="32">
        <f t="shared" si="112"/>
        <v>0</v>
      </c>
      <c r="P166" s="32">
        <f t="shared" si="112"/>
        <v>0</v>
      </c>
      <c r="Q166" s="32">
        <f t="shared" si="112"/>
        <v>0</v>
      </c>
      <c r="R166" s="137">
        <f>SUM(O166:Q166)</f>
        <v>0</v>
      </c>
      <c r="S166" s="156">
        <f>N166+R166</f>
        <v>0</v>
      </c>
      <c r="T166" s="18">
        <f>S166+J166</f>
        <v>0</v>
      </c>
    </row>
    <row r="167" spans="1:20" s="169" customFormat="1" ht="12.75">
      <c r="A167" s="169" t="s">
        <v>37</v>
      </c>
      <c r="B167" s="139"/>
      <c r="C167" s="139"/>
      <c r="D167" s="139"/>
      <c r="E167" s="137"/>
      <c r="F167" s="139"/>
      <c r="G167" s="139"/>
      <c r="H167" s="139"/>
      <c r="I167" s="137"/>
      <c r="J167" s="156"/>
      <c r="K167" s="139"/>
      <c r="L167" s="139"/>
      <c r="M167" s="139"/>
      <c r="N167" s="137"/>
      <c r="O167" s="139"/>
      <c r="P167" s="139"/>
      <c r="Q167" s="139"/>
      <c r="R167" s="137"/>
      <c r="S167" s="156"/>
      <c r="T167" s="137"/>
    </row>
    <row r="168" spans="1:20" ht="12.75">
      <c r="A168" s="2" t="s">
        <v>38</v>
      </c>
      <c r="B168" s="32">
        <f aca="true" t="shared" si="113" ref="B168:D169">B110*$B139</f>
        <v>63906.25</v>
      </c>
      <c r="C168" s="32">
        <f t="shared" si="113"/>
        <v>58125</v>
      </c>
      <c r="D168" s="32">
        <f t="shared" si="113"/>
        <v>59218.75</v>
      </c>
      <c r="E168" s="137">
        <f>SUM(B168:D168)</f>
        <v>181250</v>
      </c>
      <c r="F168" s="32">
        <f aca="true" t="shared" si="114" ref="F168:H171">F110*$B139</f>
        <v>62500</v>
      </c>
      <c r="G168" s="32">
        <f t="shared" si="114"/>
        <v>62500</v>
      </c>
      <c r="H168" s="32">
        <f t="shared" si="114"/>
        <v>62812.5</v>
      </c>
      <c r="I168" s="137">
        <f>SUM(F168:H168)</f>
        <v>187812.5</v>
      </c>
      <c r="J168" s="156">
        <f>E168+I168</f>
        <v>369062.5</v>
      </c>
      <c r="K168" s="32">
        <f aca="true" t="shared" si="115" ref="K168:M171">K110*$B139</f>
        <v>63750</v>
      </c>
      <c r="L168" s="32">
        <f t="shared" si="115"/>
        <v>65000</v>
      </c>
      <c r="M168" s="32">
        <f t="shared" si="115"/>
        <v>67812.5</v>
      </c>
      <c r="N168" s="137">
        <f>SUM(K168:M168)</f>
        <v>196562.5</v>
      </c>
      <c r="O168" s="32">
        <f aca="true" t="shared" si="116" ref="O168:Q171">O110*$B139</f>
        <v>65000</v>
      </c>
      <c r="P168" s="32">
        <f t="shared" si="116"/>
        <v>65000</v>
      </c>
      <c r="Q168" s="32">
        <f t="shared" si="116"/>
        <v>65000</v>
      </c>
      <c r="R168" s="137">
        <f>SUM(O168:Q168)</f>
        <v>195000</v>
      </c>
      <c r="S168" s="156">
        <f>N168+R168</f>
        <v>391562.5</v>
      </c>
      <c r="T168" s="18">
        <f>S168+J168</f>
        <v>760625</v>
      </c>
    </row>
    <row r="169" spans="1:20" ht="12.75">
      <c r="A169" s="2" t="s">
        <v>39</v>
      </c>
      <c r="B169" s="32">
        <f t="shared" si="113"/>
        <v>18637.5</v>
      </c>
      <c r="C169" s="32">
        <f t="shared" si="113"/>
        <v>17710</v>
      </c>
      <c r="D169" s="32">
        <f t="shared" si="113"/>
        <v>17990</v>
      </c>
      <c r="E169" s="137">
        <f>SUM(B169:D169)</f>
        <v>54337.5</v>
      </c>
      <c r="F169" s="32">
        <f t="shared" si="114"/>
        <v>18830</v>
      </c>
      <c r="G169" s="32">
        <f t="shared" si="114"/>
        <v>18830</v>
      </c>
      <c r="H169" s="32">
        <f t="shared" si="114"/>
        <v>19005</v>
      </c>
      <c r="I169" s="137">
        <f>SUM(F169:H169)</f>
        <v>56665</v>
      </c>
      <c r="J169" s="156">
        <f>E169+I169</f>
        <v>111002.5</v>
      </c>
      <c r="K169" s="32">
        <f t="shared" si="115"/>
        <v>19530</v>
      </c>
      <c r="L169" s="32">
        <f t="shared" si="115"/>
        <v>19810</v>
      </c>
      <c r="M169" s="32">
        <f t="shared" si="115"/>
        <v>20545</v>
      </c>
      <c r="N169" s="137">
        <f>SUM(K169:M169)</f>
        <v>59885</v>
      </c>
      <c r="O169" s="32">
        <f t="shared" si="116"/>
        <v>20230</v>
      </c>
      <c r="P169" s="32">
        <f t="shared" si="116"/>
        <v>20230</v>
      </c>
      <c r="Q169" s="32">
        <f t="shared" si="116"/>
        <v>20230</v>
      </c>
      <c r="R169" s="137">
        <f>SUM(O169:Q169)</f>
        <v>60690</v>
      </c>
      <c r="S169" s="156">
        <f>N169+R169</f>
        <v>120575</v>
      </c>
      <c r="T169" s="18">
        <f>S169+J169</f>
        <v>231577.5</v>
      </c>
    </row>
    <row r="170" spans="1:20" ht="12.75">
      <c r="A170" s="2" t="s">
        <v>40</v>
      </c>
      <c r="B170" s="32">
        <f aca="true" t="shared" si="117" ref="B170:D175">B112*$B141</f>
        <v>34531.25</v>
      </c>
      <c r="C170" s="32">
        <f t="shared" si="117"/>
        <v>29625</v>
      </c>
      <c r="D170" s="32">
        <f t="shared" si="117"/>
        <v>30562.5</v>
      </c>
      <c r="E170" s="137">
        <f>SUM(B170:D170)</f>
        <v>94718.75</v>
      </c>
      <c r="F170" s="32">
        <f t="shared" si="114"/>
        <v>33375</v>
      </c>
      <c r="G170" s="32">
        <f t="shared" si="114"/>
        <v>33375</v>
      </c>
      <c r="H170" s="32">
        <f t="shared" si="114"/>
        <v>33687.5</v>
      </c>
      <c r="I170" s="137">
        <f>SUM(F170:H170)</f>
        <v>100437.5</v>
      </c>
      <c r="J170" s="156">
        <f>E170+I170</f>
        <v>195156.25</v>
      </c>
      <c r="K170" s="32">
        <f t="shared" si="115"/>
        <v>34625</v>
      </c>
      <c r="L170" s="32">
        <f t="shared" si="115"/>
        <v>34781.25</v>
      </c>
      <c r="M170" s="32">
        <f t="shared" si="115"/>
        <v>35406.25</v>
      </c>
      <c r="N170" s="137">
        <f>SUM(K170:M170)</f>
        <v>104812.5</v>
      </c>
      <c r="O170" s="32">
        <f t="shared" si="116"/>
        <v>35875</v>
      </c>
      <c r="P170" s="32">
        <f t="shared" si="116"/>
        <v>35875</v>
      </c>
      <c r="Q170" s="32">
        <f t="shared" si="116"/>
        <v>35875</v>
      </c>
      <c r="R170" s="137">
        <f>SUM(O170:Q170)</f>
        <v>107625</v>
      </c>
      <c r="S170" s="156">
        <f>N170+R170</f>
        <v>212437.5</v>
      </c>
      <c r="T170" s="18">
        <f>S170+J170</f>
        <v>407593.75</v>
      </c>
    </row>
    <row r="171" spans="1:20" ht="12.75">
      <c r="A171" s="2" t="s">
        <v>41</v>
      </c>
      <c r="B171" s="32">
        <f t="shared" si="117"/>
        <v>20125</v>
      </c>
      <c r="C171" s="32">
        <f t="shared" si="117"/>
        <v>17500</v>
      </c>
      <c r="D171" s="32">
        <f t="shared" si="117"/>
        <v>18093.75</v>
      </c>
      <c r="E171" s="137">
        <f>SUM(B171:D171)</f>
        <v>55718.75</v>
      </c>
      <c r="F171" s="32">
        <f t="shared" si="114"/>
        <v>19875</v>
      </c>
      <c r="G171" s="32">
        <f t="shared" si="114"/>
        <v>19875</v>
      </c>
      <c r="H171" s="32">
        <f t="shared" si="114"/>
        <v>20000</v>
      </c>
      <c r="I171" s="137">
        <f>SUM(F171:H171)</f>
        <v>59750</v>
      </c>
      <c r="J171" s="156">
        <f>E171+I171</f>
        <v>115468.75</v>
      </c>
      <c r="K171" s="32">
        <f t="shared" si="115"/>
        <v>20375</v>
      </c>
      <c r="L171" s="32">
        <f t="shared" si="115"/>
        <v>20406.25</v>
      </c>
      <c r="M171" s="32">
        <f t="shared" si="115"/>
        <v>20781.25</v>
      </c>
      <c r="N171" s="137">
        <f>SUM(K171:M171)</f>
        <v>61562.5</v>
      </c>
      <c r="O171" s="32">
        <f t="shared" si="116"/>
        <v>21625</v>
      </c>
      <c r="P171" s="32">
        <f t="shared" si="116"/>
        <v>21625</v>
      </c>
      <c r="Q171" s="32">
        <f t="shared" si="116"/>
        <v>21625</v>
      </c>
      <c r="R171" s="137">
        <f>SUM(O171:Q171)</f>
        <v>64875</v>
      </c>
      <c r="S171" s="156">
        <f>N171+R171</f>
        <v>126437.5</v>
      </c>
      <c r="T171" s="18">
        <f>S171+J171</f>
        <v>241906.25</v>
      </c>
    </row>
    <row r="172" spans="1:20" s="169" customFormat="1" ht="12.75">
      <c r="A172" s="169" t="s">
        <v>42</v>
      </c>
      <c r="B172" s="139"/>
      <c r="C172" s="139"/>
      <c r="D172" s="139"/>
      <c r="E172" s="137"/>
      <c r="F172" s="139"/>
      <c r="G172" s="139"/>
      <c r="H172" s="139"/>
      <c r="I172" s="137"/>
      <c r="J172" s="156"/>
      <c r="K172" s="139"/>
      <c r="L172" s="139"/>
      <c r="M172" s="139"/>
      <c r="N172" s="137"/>
      <c r="O172" s="139"/>
      <c r="P172" s="139"/>
      <c r="Q172" s="139"/>
      <c r="R172" s="137"/>
      <c r="S172" s="156"/>
      <c r="T172" s="137"/>
    </row>
    <row r="173" spans="1:20" ht="12.75">
      <c r="A173" s="2" t="s">
        <v>43</v>
      </c>
      <c r="B173" s="32">
        <f t="shared" si="117"/>
        <v>16718.75</v>
      </c>
      <c r="C173" s="32">
        <f t="shared" si="117"/>
        <v>15375</v>
      </c>
      <c r="D173" s="32">
        <f t="shared" si="117"/>
        <v>15812.5</v>
      </c>
      <c r="E173" s="137">
        <f>SUM(B173:D173)</f>
        <v>47906.25</v>
      </c>
      <c r="F173" s="32">
        <f>F115*$B144</f>
        <v>17125</v>
      </c>
      <c r="G173" s="32">
        <f>G115*$B144</f>
        <v>17125</v>
      </c>
      <c r="H173" s="32">
        <f>H115*$B144</f>
        <v>17937.5</v>
      </c>
      <c r="I173" s="137">
        <f>SUM(F173:H173)</f>
        <v>52187.5</v>
      </c>
      <c r="J173" s="156">
        <f>E173+I173</f>
        <v>100093.75</v>
      </c>
      <c r="K173" s="32">
        <f>K115*$B144</f>
        <v>19875</v>
      </c>
      <c r="L173" s="32">
        <f>L115*$B144</f>
        <v>18875</v>
      </c>
      <c r="M173" s="32">
        <f>M115*$B144</f>
        <v>20062.5</v>
      </c>
      <c r="N173" s="137">
        <f>SUM(K173:M173)</f>
        <v>58812.5</v>
      </c>
      <c r="O173" s="32">
        <f>O115*$B144</f>
        <v>19125</v>
      </c>
      <c r="P173" s="32">
        <f>P115*$B144</f>
        <v>19125</v>
      </c>
      <c r="Q173" s="32">
        <f>Q115*$B144</f>
        <v>19125</v>
      </c>
      <c r="R173" s="137">
        <f>SUM(O173:Q173)</f>
        <v>57375</v>
      </c>
      <c r="S173" s="156">
        <f>N173+R173</f>
        <v>116187.5</v>
      </c>
      <c r="T173" s="18">
        <f>S173+J173</f>
        <v>216281.25</v>
      </c>
    </row>
    <row r="174" spans="1:20" s="169" customFormat="1" ht="12.75">
      <c r="A174" s="169" t="s">
        <v>44</v>
      </c>
      <c r="B174" s="139"/>
      <c r="C174" s="139"/>
      <c r="D174" s="139"/>
      <c r="E174" s="137"/>
      <c r="F174" s="139"/>
      <c r="G174" s="139"/>
      <c r="H174" s="139"/>
      <c r="I174" s="137"/>
      <c r="J174" s="156"/>
      <c r="K174" s="139"/>
      <c r="L174" s="139"/>
      <c r="M174" s="139"/>
      <c r="N174" s="137"/>
      <c r="O174" s="139"/>
      <c r="P174" s="139"/>
      <c r="Q174" s="139"/>
      <c r="R174" s="137"/>
      <c r="S174" s="156"/>
      <c r="T174" s="137"/>
    </row>
    <row r="175" spans="1:20" ht="12.75">
      <c r="A175" s="2" t="s">
        <v>45</v>
      </c>
      <c r="B175" s="32">
        <f t="shared" si="117"/>
        <v>25218.75</v>
      </c>
      <c r="C175" s="32">
        <f t="shared" si="117"/>
        <v>22762.5</v>
      </c>
      <c r="D175" s="32">
        <f t="shared" si="117"/>
        <v>22500</v>
      </c>
      <c r="E175" s="137">
        <f>SUM(B175:D175)</f>
        <v>70481.25</v>
      </c>
      <c r="F175" s="32">
        <f>F117*$B146</f>
        <v>19950</v>
      </c>
      <c r="G175" s="32">
        <f>G117*$B146</f>
        <v>19612.5</v>
      </c>
      <c r="H175" s="32">
        <f>H117*$B146</f>
        <v>19950</v>
      </c>
      <c r="I175" s="137">
        <f>SUM(F175:H175)</f>
        <v>59512.5</v>
      </c>
      <c r="J175" s="156">
        <f>E175+I175</f>
        <v>129993.75</v>
      </c>
      <c r="K175" s="32">
        <f>K117*$B146</f>
        <v>21262.5</v>
      </c>
      <c r="L175" s="32">
        <f>L117*$B146</f>
        <v>19293.75</v>
      </c>
      <c r="M175" s="32">
        <f>M117*$B146</f>
        <v>19818.75</v>
      </c>
      <c r="N175" s="137">
        <f>SUM(K175:M175)</f>
        <v>60375</v>
      </c>
      <c r="O175" s="32">
        <f>O117*$B146</f>
        <v>20006.25</v>
      </c>
      <c r="P175" s="32">
        <f>P117*$B146</f>
        <v>20643.75</v>
      </c>
      <c r="Q175" s="32">
        <f>Q117*$B146</f>
        <v>21375</v>
      </c>
      <c r="R175" s="137">
        <f>SUM(O175:Q175)</f>
        <v>62025</v>
      </c>
      <c r="S175" s="156">
        <f>N175+R175</f>
        <v>122400</v>
      </c>
      <c r="T175" s="18">
        <f>S175+J175</f>
        <v>252393.75</v>
      </c>
    </row>
    <row r="177" spans="1:20" s="171" customFormat="1" ht="12.75">
      <c r="A177" s="171" t="s">
        <v>58</v>
      </c>
      <c r="B177" s="138"/>
      <c r="C177" s="138"/>
      <c r="D177" s="138"/>
      <c r="E177" s="138"/>
      <c r="F177" s="138"/>
      <c r="G177" s="138"/>
      <c r="H177" s="138"/>
      <c r="I177" s="138"/>
      <c r="J177" s="157"/>
      <c r="K177" s="138"/>
      <c r="L177" s="138"/>
      <c r="M177" s="138"/>
      <c r="N177" s="138"/>
      <c r="O177" s="138"/>
      <c r="P177" s="138"/>
      <c r="Q177" s="138"/>
      <c r="R177" s="138"/>
      <c r="S177" s="157"/>
      <c r="T177" s="138"/>
    </row>
    <row r="178" spans="1:20" s="3" customFormat="1" ht="12.75" outlineLevel="1">
      <c r="A178" s="3" t="s">
        <v>1</v>
      </c>
      <c r="B178" s="16" t="s">
        <v>2</v>
      </c>
      <c r="C178" s="16" t="s">
        <v>3</v>
      </c>
      <c r="D178" s="16" t="s">
        <v>4</v>
      </c>
      <c r="E178" s="138" t="s">
        <v>5</v>
      </c>
      <c r="F178" s="16" t="s">
        <v>6</v>
      </c>
      <c r="G178" s="16" t="s">
        <v>7</v>
      </c>
      <c r="H178" s="16" t="s">
        <v>8</v>
      </c>
      <c r="I178" s="138" t="s">
        <v>9</v>
      </c>
      <c r="J178" s="157" t="s">
        <v>10</v>
      </c>
      <c r="K178" s="16" t="s">
        <v>11</v>
      </c>
      <c r="L178" s="16" t="s">
        <v>12</v>
      </c>
      <c r="M178" s="16" t="s">
        <v>13</v>
      </c>
      <c r="N178" s="138" t="s">
        <v>14</v>
      </c>
      <c r="O178" s="16" t="s">
        <v>15</v>
      </c>
      <c r="P178" s="16" t="s">
        <v>16</v>
      </c>
      <c r="Q178" s="16" t="s">
        <v>17</v>
      </c>
      <c r="R178" s="138" t="s">
        <v>18</v>
      </c>
      <c r="S178" s="157" t="s">
        <v>19</v>
      </c>
      <c r="T178" s="16">
        <v>2005</v>
      </c>
    </row>
    <row r="179" spans="1:20" ht="12.75" outlineLevel="1">
      <c r="A179" s="1" t="s">
        <v>20</v>
      </c>
      <c r="B179" s="31"/>
      <c r="C179" s="31"/>
      <c r="D179" s="31"/>
      <c r="F179" s="31"/>
      <c r="G179" s="31"/>
      <c r="H179" s="31"/>
      <c r="K179" s="31"/>
      <c r="L179" s="31"/>
      <c r="M179" s="31"/>
      <c r="O179" s="31"/>
      <c r="P179" s="31"/>
      <c r="Q179" s="31"/>
      <c r="T179" s="31"/>
    </row>
    <row r="180" spans="1:20" ht="12.75" outlineLevel="1">
      <c r="A180" s="2" t="s">
        <v>21</v>
      </c>
      <c r="B180" s="222">
        <f>B93*$C122</f>
        <v>28200</v>
      </c>
      <c r="C180" s="32">
        <f>C93*$C122</f>
        <v>28000</v>
      </c>
      <c r="D180" s="32">
        <f>D93*$C122</f>
        <v>28400</v>
      </c>
      <c r="E180" s="137">
        <f aca="true" t="shared" si="118" ref="E180:E185">SUM(B180:D180)</f>
        <v>84600</v>
      </c>
      <c r="F180" s="32">
        <f aca="true" t="shared" si="119" ref="F180:H185">F93*$C122</f>
        <v>29600</v>
      </c>
      <c r="G180" s="32">
        <f t="shared" si="119"/>
        <v>29600</v>
      </c>
      <c r="H180" s="32">
        <f t="shared" si="119"/>
        <v>30800</v>
      </c>
      <c r="I180" s="137">
        <f aca="true" t="shared" si="120" ref="I180:I185">SUM(F180:H180)</f>
        <v>90000</v>
      </c>
      <c r="J180" s="156">
        <f aca="true" t="shared" si="121" ref="J180:J185">E180+I180</f>
        <v>174600</v>
      </c>
      <c r="K180" s="32">
        <f aca="true" t="shared" si="122" ref="K180:M185">K93*$C122</f>
        <v>33400</v>
      </c>
      <c r="L180" s="32">
        <f t="shared" si="122"/>
        <v>30800</v>
      </c>
      <c r="M180" s="32">
        <f t="shared" si="122"/>
        <v>31800</v>
      </c>
      <c r="N180" s="137">
        <f aca="true" t="shared" si="123" ref="N180:N185">SUM(K180:M180)</f>
        <v>96000</v>
      </c>
      <c r="O180" s="32">
        <f aca="true" t="shared" si="124" ref="O180:Q185">O93*$C122</f>
        <v>31200</v>
      </c>
      <c r="P180" s="32">
        <f t="shared" si="124"/>
        <v>31200</v>
      </c>
      <c r="Q180" s="32">
        <f t="shared" si="124"/>
        <v>31200</v>
      </c>
      <c r="R180" s="137">
        <f aca="true" t="shared" si="125" ref="R180:R185">SUM(O180:Q180)</f>
        <v>93600</v>
      </c>
      <c r="S180" s="156">
        <f aca="true" t="shared" si="126" ref="S180:S185">N180+R180</f>
        <v>189600</v>
      </c>
      <c r="T180" s="18">
        <f aca="true" t="shared" si="127" ref="T180:T185">S180+J180</f>
        <v>364200</v>
      </c>
    </row>
    <row r="181" spans="1:20" ht="12.75" outlineLevel="1">
      <c r="A181" s="2" t="s">
        <v>22</v>
      </c>
      <c r="B181" s="32">
        <f aca="true" t="shared" si="128" ref="B181:D185">B94*$C123</f>
        <v>12300</v>
      </c>
      <c r="C181" s="32">
        <f t="shared" si="128"/>
        <v>15600</v>
      </c>
      <c r="D181" s="32">
        <f t="shared" si="128"/>
        <v>15800</v>
      </c>
      <c r="E181" s="137">
        <f t="shared" si="118"/>
        <v>43700</v>
      </c>
      <c r="F181" s="32">
        <f t="shared" si="119"/>
        <v>16400</v>
      </c>
      <c r="G181" s="32">
        <f t="shared" si="119"/>
        <v>16400</v>
      </c>
      <c r="H181" s="32">
        <f t="shared" si="119"/>
        <v>18100</v>
      </c>
      <c r="I181" s="137">
        <f t="shared" si="120"/>
        <v>50900</v>
      </c>
      <c r="J181" s="156">
        <f t="shared" si="121"/>
        <v>94600</v>
      </c>
      <c r="K181" s="32">
        <f t="shared" si="122"/>
        <v>21600</v>
      </c>
      <c r="L181" s="32">
        <f t="shared" si="122"/>
        <v>17140</v>
      </c>
      <c r="M181" s="32">
        <f t="shared" si="122"/>
        <v>17920</v>
      </c>
      <c r="N181" s="137">
        <f t="shared" si="123"/>
        <v>56660</v>
      </c>
      <c r="O181" s="32">
        <f t="shared" si="124"/>
        <v>17200</v>
      </c>
      <c r="P181" s="32">
        <f t="shared" si="124"/>
        <v>17200</v>
      </c>
      <c r="Q181" s="32">
        <f t="shared" si="124"/>
        <v>17200</v>
      </c>
      <c r="R181" s="137">
        <f t="shared" si="125"/>
        <v>51600</v>
      </c>
      <c r="S181" s="156">
        <f t="shared" si="126"/>
        <v>108260</v>
      </c>
      <c r="T181" s="18">
        <f t="shared" si="127"/>
        <v>202860</v>
      </c>
    </row>
    <row r="182" spans="1:20" ht="12.75" outlineLevel="1">
      <c r="A182" s="2" t="s">
        <v>23</v>
      </c>
      <c r="B182" s="32">
        <f t="shared" si="128"/>
        <v>11650</v>
      </c>
      <c r="C182" s="32">
        <f t="shared" si="128"/>
        <v>13480</v>
      </c>
      <c r="D182" s="32">
        <f t="shared" si="128"/>
        <v>13780</v>
      </c>
      <c r="E182" s="137">
        <f t="shared" si="118"/>
        <v>38910</v>
      </c>
      <c r="F182" s="32">
        <f t="shared" si="119"/>
        <v>14680</v>
      </c>
      <c r="G182" s="32">
        <f t="shared" si="119"/>
        <v>14680</v>
      </c>
      <c r="H182" s="32">
        <f t="shared" si="119"/>
        <v>15380</v>
      </c>
      <c r="I182" s="137">
        <f t="shared" si="120"/>
        <v>44740</v>
      </c>
      <c r="J182" s="156">
        <f t="shared" si="121"/>
        <v>83650</v>
      </c>
      <c r="K182" s="32">
        <f t="shared" si="122"/>
        <v>16880</v>
      </c>
      <c r="L182" s="32">
        <f t="shared" si="122"/>
        <v>15080</v>
      </c>
      <c r="M182" s="32">
        <f t="shared" si="122"/>
        <v>15180</v>
      </c>
      <c r="N182" s="137">
        <f t="shared" si="123"/>
        <v>47140</v>
      </c>
      <c r="O182" s="32">
        <f t="shared" si="124"/>
        <v>15480</v>
      </c>
      <c r="P182" s="32">
        <f t="shared" si="124"/>
        <v>15480</v>
      </c>
      <c r="Q182" s="32">
        <f t="shared" si="124"/>
        <v>15480</v>
      </c>
      <c r="R182" s="137">
        <f t="shared" si="125"/>
        <v>46440</v>
      </c>
      <c r="S182" s="156">
        <f t="shared" si="126"/>
        <v>93580</v>
      </c>
      <c r="T182" s="18">
        <f t="shared" si="127"/>
        <v>177230</v>
      </c>
    </row>
    <row r="183" spans="1:20" ht="12.75" outlineLevel="1">
      <c r="A183" s="2" t="s">
        <v>24</v>
      </c>
      <c r="B183" s="32">
        <f t="shared" si="128"/>
        <v>15500</v>
      </c>
      <c r="C183" s="32">
        <f t="shared" si="128"/>
        <v>25200</v>
      </c>
      <c r="D183" s="32">
        <f t="shared" si="128"/>
        <v>25500</v>
      </c>
      <c r="E183" s="137">
        <f t="shared" si="118"/>
        <v>66200</v>
      </c>
      <c r="F183" s="32">
        <f t="shared" si="119"/>
        <v>26400</v>
      </c>
      <c r="G183" s="32">
        <f t="shared" si="119"/>
        <v>26400</v>
      </c>
      <c r="H183" s="32">
        <f t="shared" si="119"/>
        <v>26500</v>
      </c>
      <c r="I183" s="137">
        <f t="shared" si="120"/>
        <v>79300</v>
      </c>
      <c r="J183" s="156">
        <f t="shared" si="121"/>
        <v>145500</v>
      </c>
      <c r="K183" s="32">
        <f t="shared" si="122"/>
        <v>26800</v>
      </c>
      <c r="L183" s="32">
        <f t="shared" si="122"/>
        <v>26800</v>
      </c>
      <c r="M183" s="32">
        <f t="shared" si="122"/>
        <v>26900</v>
      </c>
      <c r="N183" s="137">
        <f t="shared" si="123"/>
        <v>80500</v>
      </c>
      <c r="O183" s="32">
        <f t="shared" si="124"/>
        <v>27200</v>
      </c>
      <c r="P183" s="32">
        <f t="shared" si="124"/>
        <v>27200</v>
      </c>
      <c r="Q183" s="32">
        <f t="shared" si="124"/>
        <v>27200</v>
      </c>
      <c r="R183" s="137">
        <f t="shared" si="125"/>
        <v>81600</v>
      </c>
      <c r="S183" s="156">
        <f t="shared" si="126"/>
        <v>162100</v>
      </c>
      <c r="T183" s="18">
        <f t="shared" si="127"/>
        <v>307600</v>
      </c>
    </row>
    <row r="184" spans="1:20" ht="12.75" outlineLevel="1">
      <c r="A184" s="2" t="s">
        <v>25</v>
      </c>
      <c r="B184" s="32">
        <f t="shared" si="128"/>
        <v>0</v>
      </c>
      <c r="C184" s="32">
        <f t="shared" si="128"/>
        <v>0</v>
      </c>
      <c r="D184" s="32">
        <f t="shared" si="128"/>
        <v>0</v>
      </c>
      <c r="E184" s="137">
        <f t="shared" si="118"/>
        <v>0</v>
      </c>
      <c r="F184" s="32">
        <f t="shared" si="119"/>
        <v>0</v>
      </c>
      <c r="G184" s="32">
        <f t="shared" si="119"/>
        <v>0</v>
      </c>
      <c r="H184" s="32">
        <f t="shared" si="119"/>
        <v>0</v>
      </c>
      <c r="I184" s="137">
        <f t="shared" si="120"/>
        <v>0</v>
      </c>
      <c r="J184" s="156">
        <f t="shared" si="121"/>
        <v>0</v>
      </c>
      <c r="K184" s="32">
        <f t="shared" si="122"/>
        <v>0</v>
      </c>
      <c r="L184" s="32">
        <f t="shared" si="122"/>
        <v>0</v>
      </c>
      <c r="M184" s="32">
        <f t="shared" si="122"/>
        <v>0</v>
      </c>
      <c r="N184" s="137">
        <f t="shared" si="123"/>
        <v>0</v>
      </c>
      <c r="O184" s="32">
        <f t="shared" si="124"/>
        <v>0</v>
      </c>
      <c r="P184" s="32">
        <f t="shared" si="124"/>
        <v>0</v>
      </c>
      <c r="Q184" s="32">
        <f t="shared" si="124"/>
        <v>0</v>
      </c>
      <c r="R184" s="137">
        <f t="shared" si="125"/>
        <v>0</v>
      </c>
      <c r="S184" s="156">
        <f t="shared" si="126"/>
        <v>0</v>
      </c>
      <c r="T184" s="18">
        <f t="shared" si="127"/>
        <v>0</v>
      </c>
    </row>
    <row r="185" spans="1:20" ht="12.75" outlineLevel="1">
      <c r="A185" s="2" t="s">
        <v>26</v>
      </c>
      <c r="B185" s="32">
        <f t="shared" si="128"/>
        <v>0</v>
      </c>
      <c r="C185" s="32">
        <f t="shared" si="128"/>
        <v>0</v>
      </c>
      <c r="D185" s="32">
        <f t="shared" si="128"/>
        <v>0</v>
      </c>
      <c r="E185" s="137">
        <f t="shared" si="118"/>
        <v>0</v>
      </c>
      <c r="F185" s="32">
        <f t="shared" si="119"/>
        <v>0</v>
      </c>
      <c r="G185" s="32">
        <f t="shared" si="119"/>
        <v>0</v>
      </c>
      <c r="H185" s="32">
        <f t="shared" si="119"/>
        <v>0</v>
      </c>
      <c r="I185" s="137">
        <f t="shared" si="120"/>
        <v>0</v>
      </c>
      <c r="J185" s="156">
        <f t="shared" si="121"/>
        <v>0</v>
      </c>
      <c r="K185" s="32">
        <f t="shared" si="122"/>
        <v>0</v>
      </c>
      <c r="L185" s="32">
        <f t="shared" si="122"/>
        <v>0</v>
      </c>
      <c r="M185" s="32">
        <f t="shared" si="122"/>
        <v>0</v>
      </c>
      <c r="N185" s="137">
        <f t="shared" si="123"/>
        <v>0</v>
      </c>
      <c r="O185" s="32">
        <f t="shared" si="124"/>
        <v>0</v>
      </c>
      <c r="P185" s="32">
        <f t="shared" si="124"/>
        <v>0</v>
      </c>
      <c r="Q185" s="32">
        <f t="shared" si="124"/>
        <v>0</v>
      </c>
      <c r="R185" s="137">
        <f t="shared" si="125"/>
        <v>0</v>
      </c>
      <c r="S185" s="156">
        <f t="shared" si="126"/>
        <v>0</v>
      </c>
      <c r="T185" s="18">
        <f t="shared" si="127"/>
        <v>0</v>
      </c>
    </row>
    <row r="186" spans="1:20" ht="12.75" outlineLevel="1">
      <c r="A186" s="1" t="s">
        <v>27</v>
      </c>
      <c r="B186" s="33"/>
      <c r="C186" s="33"/>
      <c r="D186" s="33"/>
      <c r="F186" s="33"/>
      <c r="G186" s="33"/>
      <c r="H186" s="33"/>
      <c r="K186" s="33"/>
      <c r="L186" s="33"/>
      <c r="M186" s="33"/>
      <c r="O186" s="33"/>
      <c r="P186" s="33"/>
      <c r="Q186" s="33"/>
      <c r="T186" s="31"/>
    </row>
    <row r="187" spans="1:20" ht="12.75" outlineLevel="1">
      <c r="A187" s="2" t="s">
        <v>28</v>
      </c>
      <c r="B187" s="32">
        <f aca="true" t="shared" si="129" ref="B187:D189">B100*$C129</f>
        <v>39700</v>
      </c>
      <c r="C187" s="32">
        <f t="shared" si="129"/>
        <v>37200</v>
      </c>
      <c r="D187" s="32">
        <f t="shared" si="129"/>
        <v>37800</v>
      </c>
      <c r="E187" s="137">
        <f>SUM(B187:D187)</f>
        <v>114700</v>
      </c>
      <c r="F187" s="32">
        <f aca="true" t="shared" si="130" ref="F187:H189">F100*$C129</f>
        <v>39600</v>
      </c>
      <c r="G187" s="32">
        <f t="shared" si="130"/>
        <v>39600</v>
      </c>
      <c r="H187" s="32">
        <f t="shared" si="130"/>
        <v>40200</v>
      </c>
      <c r="I187" s="137">
        <f>SUM(F187:H187)</f>
        <v>119400</v>
      </c>
      <c r="J187" s="156">
        <f>E187+I187</f>
        <v>234100</v>
      </c>
      <c r="K187" s="32">
        <f aca="true" t="shared" si="131" ref="K187:M189">K100*$C129</f>
        <v>41500</v>
      </c>
      <c r="L187" s="32">
        <f t="shared" si="131"/>
        <v>40400</v>
      </c>
      <c r="M187" s="32">
        <f t="shared" si="131"/>
        <v>41300</v>
      </c>
      <c r="N187" s="137">
        <f>SUM(K187:M187)</f>
        <v>123200</v>
      </c>
      <c r="O187" s="32">
        <f aca="true" t="shared" si="132" ref="O187:Q189">O100*$C129</f>
        <v>40400</v>
      </c>
      <c r="P187" s="32">
        <f t="shared" si="132"/>
        <v>40400</v>
      </c>
      <c r="Q187" s="32">
        <f t="shared" si="132"/>
        <v>40400</v>
      </c>
      <c r="R187" s="137">
        <f>SUM(O187:Q187)</f>
        <v>121200</v>
      </c>
      <c r="S187" s="156">
        <f>N187+R187</f>
        <v>244400</v>
      </c>
      <c r="T187" s="18">
        <f>S187+J187</f>
        <v>478500</v>
      </c>
    </row>
    <row r="188" spans="1:20" ht="12.75" outlineLevel="1">
      <c r="A188" s="2" t="s">
        <v>29</v>
      </c>
      <c r="B188" s="32">
        <f t="shared" si="129"/>
        <v>24500</v>
      </c>
      <c r="C188" s="32">
        <f t="shared" si="129"/>
        <v>26000</v>
      </c>
      <c r="D188" s="32">
        <f t="shared" si="129"/>
        <v>26700</v>
      </c>
      <c r="E188" s="137">
        <f>SUM(B188:D188)</f>
        <v>77200</v>
      </c>
      <c r="F188" s="32">
        <f t="shared" si="130"/>
        <v>28800</v>
      </c>
      <c r="G188" s="32">
        <f t="shared" si="130"/>
        <v>28800</v>
      </c>
      <c r="H188" s="32">
        <f t="shared" si="130"/>
        <v>29250</v>
      </c>
      <c r="I188" s="137">
        <f>SUM(F188:H188)</f>
        <v>86850</v>
      </c>
      <c r="J188" s="156">
        <f>E188+I188</f>
        <v>164050</v>
      </c>
      <c r="K188" s="32">
        <f t="shared" si="131"/>
        <v>30350</v>
      </c>
      <c r="L188" s="32">
        <f t="shared" si="131"/>
        <v>29820</v>
      </c>
      <c r="M188" s="32">
        <f t="shared" si="131"/>
        <v>30360</v>
      </c>
      <c r="N188" s="137">
        <f>SUM(K188:M188)</f>
        <v>90530</v>
      </c>
      <c r="O188" s="32">
        <f t="shared" si="132"/>
        <v>30000</v>
      </c>
      <c r="P188" s="32">
        <f t="shared" si="132"/>
        <v>30000</v>
      </c>
      <c r="Q188" s="32">
        <f t="shared" si="132"/>
        <v>30000</v>
      </c>
      <c r="R188" s="137">
        <f>SUM(O188:Q188)</f>
        <v>90000</v>
      </c>
      <c r="S188" s="156">
        <f>N188+R188</f>
        <v>180530</v>
      </c>
      <c r="T188" s="18">
        <f>S188+J188</f>
        <v>344580</v>
      </c>
    </row>
    <row r="189" spans="1:20" ht="12.75" outlineLevel="1">
      <c r="A189" s="2" t="s">
        <v>30</v>
      </c>
      <c r="B189" s="32">
        <f t="shared" si="129"/>
        <v>20400</v>
      </c>
      <c r="C189" s="32">
        <f t="shared" si="129"/>
        <v>20800</v>
      </c>
      <c r="D189" s="32">
        <f t="shared" si="129"/>
        <v>21300</v>
      </c>
      <c r="E189" s="137">
        <f>SUM(B189:D189)</f>
        <v>62500</v>
      </c>
      <c r="F189" s="32">
        <f t="shared" si="130"/>
        <v>22800</v>
      </c>
      <c r="G189" s="32">
        <f t="shared" si="130"/>
        <v>22800</v>
      </c>
      <c r="H189" s="32">
        <f t="shared" si="130"/>
        <v>23140</v>
      </c>
      <c r="I189" s="137">
        <f>SUM(F189:H189)</f>
        <v>68740</v>
      </c>
      <c r="J189" s="156">
        <f>E189+I189</f>
        <v>131240</v>
      </c>
      <c r="K189" s="32">
        <f t="shared" si="131"/>
        <v>23860</v>
      </c>
      <c r="L189" s="32">
        <f t="shared" si="131"/>
        <v>23110</v>
      </c>
      <c r="M189" s="32">
        <f t="shared" si="131"/>
        <v>23470</v>
      </c>
      <c r="N189" s="137">
        <f>SUM(K189:M189)</f>
        <v>70440</v>
      </c>
      <c r="O189" s="32">
        <f t="shared" si="132"/>
        <v>23200</v>
      </c>
      <c r="P189" s="32">
        <f t="shared" si="132"/>
        <v>23200</v>
      </c>
      <c r="Q189" s="32">
        <f t="shared" si="132"/>
        <v>23200</v>
      </c>
      <c r="R189" s="137">
        <f>SUM(O189:Q189)</f>
        <v>69600</v>
      </c>
      <c r="S189" s="156">
        <f>N189+R189</f>
        <v>140040</v>
      </c>
      <c r="T189" s="18">
        <f>S189+J189</f>
        <v>271280</v>
      </c>
    </row>
    <row r="190" spans="1:20" ht="12.75" outlineLevel="1">
      <c r="A190" s="1" t="s">
        <v>31</v>
      </c>
      <c r="B190" s="33"/>
      <c r="C190" s="33"/>
      <c r="D190" s="33"/>
      <c r="F190" s="33"/>
      <c r="G190" s="33"/>
      <c r="H190" s="33"/>
      <c r="K190" s="33"/>
      <c r="L190" s="33"/>
      <c r="M190" s="33"/>
      <c r="O190" s="33"/>
      <c r="P190" s="33"/>
      <c r="Q190" s="33"/>
      <c r="T190" s="31"/>
    </row>
    <row r="191" spans="1:20" ht="12.75" outlineLevel="1">
      <c r="A191" s="2" t="s">
        <v>32</v>
      </c>
      <c r="B191" s="32">
        <f aca="true" t="shared" si="133" ref="B191:D195">B104*$C133</f>
        <v>44200</v>
      </c>
      <c r="C191" s="32">
        <f t="shared" si="133"/>
        <v>40800</v>
      </c>
      <c r="D191" s="32">
        <f t="shared" si="133"/>
        <v>40850</v>
      </c>
      <c r="E191" s="137">
        <f>SUM(B191:D191)</f>
        <v>125850</v>
      </c>
      <c r="F191" s="32">
        <f aca="true" t="shared" si="134" ref="F191:H195">F104*$C133</f>
        <v>41000</v>
      </c>
      <c r="G191" s="32">
        <f t="shared" si="134"/>
        <v>41000</v>
      </c>
      <c r="H191" s="32">
        <f t="shared" si="134"/>
        <v>41450</v>
      </c>
      <c r="I191" s="137">
        <f>SUM(F191:H191)</f>
        <v>123450</v>
      </c>
      <c r="J191" s="156">
        <f>E191+I191</f>
        <v>249300</v>
      </c>
      <c r="K191" s="32">
        <f aca="true" t="shared" si="135" ref="K191:M195">K104*$C133</f>
        <v>42400</v>
      </c>
      <c r="L191" s="32">
        <f t="shared" si="135"/>
        <v>41600</v>
      </c>
      <c r="M191" s="32">
        <f t="shared" si="135"/>
        <v>42450</v>
      </c>
      <c r="N191" s="137">
        <f>SUM(K191:M191)</f>
        <v>126450</v>
      </c>
      <c r="O191" s="32">
        <f aca="true" t="shared" si="136" ref="O191:Q195">O104*$C133</f>
        <v>41400</v>
      </c>
      <c r="P191" s="32">
        <f t="shared" si="136"/>
        <v>41400</v>
      </c>
      <c r="Q191" s="32">
        <f t="shared" si="136"/>
        <v>41400</v>
      </c>
      <c r="R191" s="137">
        <f>SUM(O191:Q191)</f>
        <v>124200</v>
      </c>
      <c r="S191" s="156">
        <f>N191+R191</f>
        <v>250650</v>
      </c>
      <c r="T191" s="18">
        <f>S191+J191</f>
        <v>499950</v>
      </c>
    </row>
    <row r="192" spans="1:20" ht="12.75" outlineLevel="1">
      <c r="A192" s="2" t="s">
        <v>33</v>
      </c>
      <c r="B192" s="32">
        <f t="shared" si="133"/>
        <v>62650</v>
      </c>
      <c r="C192" s="32">
        <f t="shared" si="133"/>
        <v>55880</v>
      </c>
      <c r="D192" s="32">
        <f t="shared" si="133"/>
        <v>55980</v>
      </c>
      <c r="E192" s="137">
        <f>SUM(B192:D192)</f>
        <v>174510</v>
      </c>
      <c r="F192" s="32">
        <f t="shared" si="134"/>
        <v>56280</v>
      </c>
      <c r="G192" s="32">
        <f t="shared" si="134"/>
        <v>56280</v>
      </c>
      <c r="H192" s="32">
        <f t="shared" si="134"/>
        <v>56680</v>
      </c>
      <c r="I192" s="137">
        <f>SUM(F192:H192)</f>
        <v>169240</v>
      </c>
      <c r="J192" s="156">
        <f>E192+I192</f>
        <v>343750</v>
      </c>
      <c r="K192" s="32">
        <f t="shared" si="135"/>
        <v>57580</v>
      </c>
      <c r="L192" s="32">
        <f t="shared" si="135"/>
        <v>57280</v>
      </c>
      <c r="M192" s="32">
        <f t="shared" si="135"/>
        <v>58530</v>
      </c>
      <c r="N192" s="137">
        <f>SUM(K192:M192)</f>
        <v>173390</v>
      </c>
      <c r="O192" s="32">
        <f t="shared" si="136"/>
        <v>56880</v>
      </c>
      <c r="P192" s="32">
        <f t="shared" si="136"/>
        <v>56880</v>
      </c>
      <c r="Q192" s="32">
        <f t="shared" si="136"/>
        <v>56880</v>
      </c>
      <c r="R192" s="137">
        <f>SUM(O192:Q192)</f>
        <v>170640</v>
      </c>
      <c r="S192" s="156">
        <f>N192+R192</f>
        <v>344030</v>
      </c>
      <c r="T192" s="18">
        <f>S192+J192</f>
        <v>687780</v>
      </c>
    </row>
    <row r="193" spans="1:20" ht="12.75" outlineLevel="1">
      <c r="A193" s="2" t="s">
        <v>34</v>
      </c>
      <c r="B193" s="32">
        <f t="shared" si="133"/>
        <v>33000</v>
      </c>
      <c r="C193" s="32">
        <f t="shared" si="133"/>
        <v>29600</v>
      </c>
      <c r="D193" s="32">
        <f t="shared" si="133"/>
        <v>29700</v>
      </c>
      <c r="E193" s="137">
        <f>SUM(B193:D193)</f>
        <v>92300</v>
      </c>
      <c r="F193" s="32">
        <f t="shared" si="134"/>
        <v>30000</v>
      </c>
      <c r="G193" s="32">
        <f t="shared" si="134"/>
        <v>30000</v>
      </c>
      <c r="H193" s="32">
        <f t="shared" si="134"/>
        <v>30250</v>
      </c>
      <c r="I193" s="137">
        <f>SUM(F193:H193)</f>
        <v>90250</v>
      </c>
      <c r="J193" s="156">
        <f>E193+I193</f>
        <v>182550</v>
      </c>
      <c r="K193" s="32">
        <f t="shared" si="135"/>
        <v>30800</v>
      </c>
      <c r="L193" s="32">
        <f t="shared" si="135"/>
        <v>30450</v>
      </c>
      <c r="M193" s="32">
        <f t="shared" si="135"/>
        <v>31000</v>
      </c>
      <c r="N193" s="137">
        <f>SUM(K193:M193)</f>
        <v>92250</v>
      </c>
      <c r="O193" s="32">
        <f t="shared" si="136"/>
        <v>30400</v>
      </c>
      <c r="P193" s="32">
        <f t="shared" si="136"/>
        <v>30400</v>
      </c>
      <c r="Q193" s="32">
        <f t="shared" si="136"/>
        <v>30400</v>
      </c>
      <c r="R193" s="137">
        <f>SUM(O193:Q193)</f>
        <v>91200</v>
      </c>
      <c r="S193" s="156">
        <f>N193+R193</f>
        <v>183450</v>
      </c>
      <c r="T193" s="18">
        <f>S193+J193</f>
        <v>366000</v>
      </c>
    </row>
    <row r="194" spans="1:20" ht="12.75" outlineLevel="1">
      <c r="A194" s="2" t="s">
        <v>35</v>
      </c>
      <c r="B194" s="32">
        <f t="shared" si="133"/>
        <v>31800</v>
      </c>
      <c r="C194" s="32">
        <f t="shared" si="133"/>
        <v>28000</v>
      </c>
      <c r="D194" s="32">
        <f t="shared" si="133"/>
        <v>28050</v>
      </c>
      <c r="E194" s="137">
        <f>SUM(B194:D194)</f>
        <v>87850</v>
      </c>
      <c r="F194" s="32">
        <f t="shared" si="134"/>
        <v>28200</v>
      </c>
      <c r="G194" s="32">
        <f t="shared" si="134"/>
        <v>28200</v>
      </c>
      <c r="H194" s="32">
        <f t="shared" si="134"/>
        <v>28450</v>
      </c>
      <c r="I194" s="137">
        <f>SUM(F194:H194)</f>
        <v>84850</v>
      </c>
      <c r="J194" s="156">
        <f>E194+I194</f>
        <v>172700</v>
      </c>
      <c r="K194" s="32">
        <f t="shared" si="135"/>
        <v>29000</v>
      </c>
      <c r="L194" s="32">
        <f t="shared" si="135"/>
        <v>28900</v>
      </c>
      <c r="M194" s="32">
        <f t="shared" si="135"/>
        <v>29950</v>
      </c>
      <c r="N194" s="137">
        <f>SUM(K194:M194)</f>
        <v>87850</v>
      </c>
      <c r="O194" s="32">
        <f t="shared" si="136"/>
        <v>28600</v>
      </c>
      <c r="P194" s="32">
        <f t="shared" si="136"/>
        <v>28600</v>
      </c>
      <c r="Q194" s="32">
        <f t="shared" si="136"/>
        <v>28600</v>
      </c>
      <c r="R194" s="137">
        <f>SUM(O194:Q194)</f>
        <v>85800</v>
      </c>
      <c r="S194" s="156">
        <f>N194+R194</f>
        <v>173650</v>
      </c>
      <c r="T194" s="18">
        <f>S194+J194</f>
        <v>346350</v>
      </c>
    </row>
    <row r="195" spans="1:20" ht="12.75" outlineLevel="1">
      <c r="A195" s="2" t="s">
        <v>36</v>
      </c>
      <c r="B195" s="32">
        <f t="shared" si="133"/>
        <v>0</v>
      </c>
      <c r="C195" s="32">
        <f t="shared" si="133"/>
        <v>0</v>
      </c>
      <c r="D195" s="32">
        <f t="shared" si="133"/>
        <v>0</v>
      </c>
      <c r="E195" s="137">
        <f>SUM(B195:D195)</f>
        <v>0</v>
      </c>
      <c r="F195" s="32">
        <f t="shared" si="134"/>
        <v>0</v>
      </c>
      <c r="G195" s="32">
        <f t="shared" si="134"/>
        <v>0</v>
      </c>
      <c r="H195" s="32">
        <f t="shared" si="134"/>
        <v>0</v>
      </c>
      <c r="I195" s="137">
        <f>SUM(F195:H195)</f>
        <v>0</v>
      </c>
      <c r="J195" s="156">
        <f>E195+I195</f>
        <v>0</v>
      </c>
      <c r="K195" s="32">
        <f t="shared" si="135"/>
        <v>0</v>
      </c>
      <c r="L195" s="32">
        <f t="shared" si="135"/>
        <v>0</v>
      </c>
      <c r="M195" s="32">
        <f t="shared" si="135"/>
        <v>0</v>
      </c>
      <c r="N195" s="137">
        <f>SUM(K195:M195)</f>
        <v>0</v>
      </c>
      <c r="O195" s="32">
        <f t="shared" si="136"/>
        <v>0</v>
      </c>
      <c r="P195" s="32">
        <f t="shared" si="136"/>
        <v>0</v>
      </c>
      <c r="Q195" s="32">
        <f t="shared" si="136"/>
        <v>0</v>
      </c>
      <c r="R195" s="137">
        <f>SUM(O195:Q195)</f>
        <v>0</v>
      </c>
      <c r="S195" s="156">
        <f>N195+R195</f>
        <v>0</v>
      </c>
      <c r="T195" s="18">
        <f>S195+J195</f>
        <v>0</v>
      </c>
    </row>
    <row r="196" spans="1:20" ht="12.75" outlineLevel="1">
      <c r="A196" s="1" t="s">
        <v>37</v>
      </c>
      <c r="B196" s="33"/>
      <c r="C196" s="33"/>
      <c r="D196" s="33"/>
      <c r="F196" s="33"/>
      <c r="G196" s="33"/>
      <c r="H196" s="33"/>
      <c r="K196" s="33"/>
      <c r="L196" s="33"/>
      <c r="M196" s="33"/>
      <c r="O196" s="33"/>
      <c r="P196" s="33"/>
      <c r="Q196" s="33"/>
      <c r="T196" s="31"/>
    </row>
    <row r="197" spans="1:20" ht="12.75" outlineLevel="1">
      <c r="A197" s="2" t="s">
        <v>38</v>
      </c>
      <c r="B197" s="32">
        <f aca="true" t="shared" si="137" ref="B197:D198">B110*$C139</f>
        <v>127812.5</v>
      </c>
      <c r="C197" s="32">
        <f t="shared" si="137"/>
        <v>116250</v>
      </c>
      <c r="D197" s="32">
        <f t="shared" si="137"/>
        <v>118437.5</v>
      </c>
      <c r="E197" s="137">
        <f>SUM(B197:D197)</f>
        <v>362500</v>
      </c>
      <c r="F197" s="32">
        <f aca="true" t="shared" si="138" ref="F197:H200">F110*$C139</f>
        <v>125000</v>
      </c>
      <c r="G197" s="32">
        <f t="shared" si="138"/>
        <v>125000</v>
      </c>
      <c r="H197" s="32">
        <f t="shared" si="138"/>
        <v>125625</v>
      </c>
      <c r="I197" s="137">
        <f>SUM(F197:H197)</f>
        <v>375625</v>
      </c>
      <c r="J197" s="156">
        <f>E197+I197</f>
        <v>738125</v>
      </c>
      <c r="K197" s="32">
        <f aca="true" t="shared" si="139" ref="K197:M200">K110*$C139</f>
        <v>127500</v>
      </c>
      <c r="L197" s="32">
        <f t="shared" si="139"/>
        <v>130000</v>
      </c>
      <c r="M197" s="32">
        <f t="shared" si="139"/>
        <v>135625</v>
      </c>
      <c r="N197" s="137">
        <f>SUM(K197:M197)</f>
        <v>393125</v>
      </c>
      <c r="O197" s="32">
        <f aca="true" t="shared" si="140" ref="O197:Q200">O110*$C139</f>
        <v>130000</v>
      </c>
      <c r="P197" s="32">
        <f t="shared" si="140"/>
        <v>130000</v>
      </c>
      <c r="Q197" s="32">
        <f t="shared" si="140"/>
        <v>130000</v>
      </c>
      <c r="R197" s="137">
        <f>SUM(O197:Q197)</f>
        <v>390000</v>
      </c>
      <c r="S197" s="156">
        <f>N197+R197</f>
        <v>783125</v>
      </c>
      <c r="T197" s="18">
        <f>S197+J197</f>
        <v>1521250</v>
      </c>
    </row>
    <row r="198" spans="1:20" ht="12.75" outlineLevel="1">
      <c r="A198" s="2" t="s">
        <v>39</v>
      </c>
      <c r="B198" s="32">
        <f t="shared" si="137"/>
        <v>66562.5</v>
      </c>
      <c r="C198" s="32">
        <f t="shared" si="137"/>
        <v>63250</v>
      </c>
      <c r="D198" s="32">
        <f t="shared" si="137"/>
        <v>64250</v>
      </c>
      <c r="E198" s="137">
        <f>SUM(B198:D198)</f>
        <v>194062.5</v>
      </c>
      <c r="F198" s="32">
        <f t="shared" si="138"/>
        <v>67250</v>
      </c>
      <c r="G198" s="32">
        <f t="shared" si="138"/>
        <v>67250</v>
      </c>
      <c r="H198" s="32">
        <f t="shared" si="138"/>
        <v>67875</v>
      </c>
      <c r="I198" s="137">
        <f>SUM(F198:H198)</f>
        <v>202375</v>
      </c>
      <c r="J198" s="156">
        <f>E198+I198</f>
        <v>396437.5</v>
      </c>
      <c r="K198" s="32">
        <f t="shared" si="139"/>
        <v>69750</v>
      </c>
      <c r="L198" s="32">
        <f t="shared" si="139"/>
        <v>70750</v>
      </c>
      <c r="M198" s="32">
        <f t="shared" si="139"/>
        <v>73375</v>
      </c>
      <c r="N198" s="137">
        <f>SUM(K198:M198)</f>
        <v>213875</v>
      </c>
      <c r="O198" s="32">
        <f t="shared" si="140"/>
        <v>72250</v>
      </c>
      <c r="P198" s="32">
        <f t="shared" si="140"/>
        <v>72250</v>
      </c>
      <c r="Q198" s="32">
        <f t="shared" si="140"/>
        <v>72250</v>
      </c>
      <c r="R198" s="137">
        <f>SUM(O198:Q198)</f>
        <v>216750</v>
      </c>
      <c r="S198" s="156">
        <f>N198+R198</f>
        <v>430625</v>
      </c>
      <c r="T198" s="18">
        <f>S198+J198</f>
        <v>827062.5</v>
      </c>
    </row>
    <row r="199" spans="1:20" ht="12.75" outlineLevel="1">
      <c r="A199" s="2" t="s">
        <v>40</v>
      </c>
      <c r="B199" s="32">
        <f aca="true" t="shared" si="141" ref="B199:D200">B112*$C141</f>
        <v>69062.5</v>
      </c>
      <c r="C199" s="32">
        <f t="shared" si="141"/>
        <v>59250</v>
      </c>
      <c r="D199" s="32">
        <f t="shared" si="141"/>
        <v>61125</v>
      </c>
      <c r="E199" s="137">
        <f>SUM(B199:D199)</f>
        <v>189437.5</v>
      </c>
      <c r="F199" s="32">
        <f t="shared" si="138"/>
        <v>66750</v>
      </c>
      <c r="G199" s="32">
        <f t="shared" si="138"/>
        <v>66750</v>
      </c>
      <c r="H199" s="32">
        <f t="shared" si="138"/>
        <v>67375</v>
      </c>
      <c r="I199" s="137">
        <f>SUM(F199:H199)</f>
        <v>200875</v>
      </c>
      <c r="J199" s="156">
        <f>E199+I199</f>
        <v>390312.5</v>
      </c>
      <c r="K199" s="32">
        <f t="shared" si="139"/>
        <v>69250</v>
      </c>
      <c r="L199" s="32">
        <f t="shared" si="139"/>
        <v>69562.5</v>
      </c>
      <c r="M199" s="32">
        <f t="shared" si="139"/>
        <v>70812.5</v>
      </c>
      <c r="N199" s="137">
        <f>SUM(K199:M199)</f>
        <v>209625</v>
      </c>
      <c r="O199" s="32">
        <f t="shared" si="140"/>
        <v>71750</v>
      </c>
      <c r="P199" s="32">
        <f t="shared" si="140"/>
        <v>71750</v>
      </c>
      <c r="Q199" s="32">
        <f t="shared" si="140"/>
        <v>71750</v>
      </c>
      <c r="R199" s="137">
        <f>SUM(O199:Q199)</f>
        <v>215250</v>
      </c>
      <c r="S199" s="156">
        <f>N199+R199</f>
        <v>424875</v>
      </c>
      <c r="T199" s="18">
        <f>S199+J199</f>
        <v>815187.5</v>
      </c>
    </row>
    <row r="200" spans="1:20" ht="12.75" outlineLevel="1">
      <c r="A200" s="2" t="s">
        <v>41</v>
      </c>
      <c r="B200" s="32">
        <f t="shared" si="141"/>
        <v>40250</v>
      </c>
      <c r="C200" s="32">
        <f t="shared" si="141"/>
        <v>35000</v>
      </c>
      <c r="D200" s="32">
        <f t="shared" si="141"/>
        <v>36187.5</v>
      </c>
      <c r="E200" s="137">
        <f>SUM(B200:D200)</f>
        <v>111437.5</v>
      </c>
      <c r="F200" s="32">
        <f t="shared" si="138"/>
        <v>39750</v>
      </c>
      <c r="G200" s="32">
        <f t="shared" si="138"/>
        <v>39750</v>
      </c>
      <c r="H200" s="32">
        <f t="shared" si="138"/>
        <v>40000</v>
      </c>
      <c r="I200" s="137">
        <f>SUM(F200:H200)</f>
        <v>119500</v>
      </c>
      <c r="J200" s="156">
        <f>E200+I200</f>
        <v>230937.5</v>
      </c>
      <c r="K200" s="32">
        <f t="shared" si="139"/>
        <v>40750</v>
      </c>
      <c r="L200" s="32">
        <f t="shared" si="139"/>
        <v>40812.5</v>
      </c>
      <c r="M200" s="32">
        <f t="shared" si="139"/>
        <v>41562.5</v>
      </c>
      <c r="N200" s="137">
        <f>SUM(K200:M200)</f>
        <v>123125</v>
      </c>
      <c r="O200" s="32">
        <f t="shared" si="140"/>
        <v>43250</v>
      </c>
      <c r="P200" s="32">
        <f t="shared" si="140"/>
        <v>43250</v>
      </c>
      <c r="Q200" s="32">
        <f t="shared" si="140"/>
        <v>43250</v>
      </c>
      <c r="R200" s="137">
        <f>SUM(O200:Q200)</f>
        <v>129750</v>
      </c>
      <c r="S200" s="156">
        <f>N200+R200</f>
        <v>252875</v>
      </c>
      <c r="T200" s="18">
        <f>S200+J200</f>
        <v>483812.5</v>
      </c>
    </row>
    <row r="201" spans="1:20" ht="12.75" outlineLevel="1">
      <c r="A201" s="1" t="s">
        <v>42</v>
      </c>
      <c r="B201" s="33"/>
      <c r="C201" s="33"/>
      <c r="D201" s="33"/>
      <c r="F201" s="33"/>
      <c r="G201" s="33"/>
      <c r="H201" s="33"/>
      <c r="K201" s="33"/>
      <c r="L201" s="33"/>
      <c r="M201" s="33"/>
      <c r="O201" s="33"/>
      <c r="P201" s="33"/>
      <c r="Q201" s="33"/>
      <c r="T201" s="31"/>
    </row>
    <row r="202" spans="1:20" ht="12.75" outlineLevel="1">
      <c r="A202" s="2" t="s">
        <v>43</v>
      </c>
      <c r="B202" s="32">
        <f>B115*$C144</f>
        <v>33437.5</v>
      </c>
      <c r="C202" s="32">
        <f>C115*$C144</f>
        <v>30750</v>
      </c>
      <c r="D202" s="32">
        <f>D115*$C144</f>
        <v>31625</v>
      </c>
      <c r="E202" s="137">
        <f>SUM(B202:D202)</f>
        <v>95812.5</v>
      </c>
      <c r="F202" s="32">
        <f>F115*$C144</f>
        <v>34250</v>
      </c>
      <c r="G202" s="32">
        <f>G115*$C144</f>
        <v>34250</v>
      </c>
      <c r="H202" s="32">
        <f>H115*$C144</f>
        <v>35875</v>
      </c>
      <c r="I202" s="137">
        <f>SUM(F202:H202)</f>
        <v>104375</v>
      </c>
      <c r="J202" s="156">
        <f>E202+I202</f>
        <v>200187.5</v>
      </c>
      <c r="K202" s="32">
        <f>K115*$C144</f>
        <v>39750</v>
      </c>
      <c r="L202" s="32">
        <f>L115*$C144</f>
        <v>37750</v>
      </c>
      <c r="M202" s="32">
        <f>M115*$C144</f>
        <v>40125</v>
      </c>
      <c r="N202" s="137">
        <f>SUM(K202:M202)</f>
        <v>117625</v>
      </c>
      <c r="O202" s="32">
        <f>O115*$C144</f>
        <v>38250</v>
      </c>
      <c r="P202" s="32">
        <f>P115*$C144</f>
        <v>38250</v>
      </c>
      <c r="Q202" s="32">
        <f>Q115*$C144</f>
        <v>38250</v>
      </c>
      <c r="R202" s="137">
        <f>SUM(O202:Q202)</f>
        <v>114750</v>
      </c>
      <c r="S202" s="156">
        <f>N202+R202</f>
        <v>232375</v>
      </c>
      <c r="T202" s="18">
        <f>S202+J202</f>
        <v>432562.5</v>
      </c>
    </row>
    <row r="203" spans="1:20" ht="12.75" outlineLevel="1">
      <c r="A203" s="1" t="s">
        <v>44</v>
      </c>
      <c r="B203" s="33"/>
      <c r="C203" s="33"/>
      <c r="D203" s="33"/>
      <c r="F203" s="33"/>
      <c r="G203" s="33"/>
      <c r="H203" s="33"/>
      <c r="K203" s="33"/>
      <c r="L203" s="33"/>
      <c r="M203" s="33"/>
      <c r="O203" s="33"/>
      <c r="P203" s="33"/>
      <c r="Q203" s="33"/>
      <c r="T203" s="31"/>
    </row>
    <row r="204" spans="1:20" ht="12.75" outlineLevel="1">
      <c r="A204" s="2" t="s">
        <v>45</v>
      </c>
      <c r="B204" s="32">
        <f>B117*$C146</f>
        <v>84062.5</v>
      </c>
      <c r="C204" s="32">
        <f>C117*$C146</f>
        <v>75875</v>
      </c>
      <c r="D204" s="32">
        <f>D117*$C146</f>
        <v>75000</v>
      </c>
      <c r="E204" s="137">
        <f>SUM(B204:D204)</f>
        <v>234937.5</v>
      </c>
      <c r="F204" s="32">
        <f>F117*$C146</f>
        <v>66500</v>
      </c>
      <c r="G204" s="32">
        <f>G117*$C146</f>
        <v>65375</v>
      </c>
      <c r="H204" s="32">
        <f>H117*$C146</f>
        <v>66500</v>
      </c>
      <c r="I204" s="137">
        <f>SUM(F204:H204)</f>
        <v>198375</v>
      </c>
      <c r="J204" s="156">
        <f>E204+I204</f>
        <v>433312.5</v>
      </c>
      <c r="K204" s="32">
        <f>K117*$C146</f>
        <v>70875</v>
      </c>
      <c r="L204" s="32">
        <f>L117*$C146</f>
        <v>64312.5</v>
      </c>
      <c r="M204" s="32">
        <f>M117*$C146</f>
        <v>66062.5</v>
      </c>
      <c r="N204" s="137">
        <f>SUM(K204:M204)</f>
        <v>201250</v>
      </c>
      <c r="O204" s="32">
        <f>O117*$C146</f>
        <v>66687.5</v>
      </c>
      <c r="P204" s="32">
        <f>P117*$C146</f>
        <v>68812.5</v>
      </c>
      <c r="Q204" s="32">
        <f>Q117*$C146</f>
        <v>71250</v>
      </c>
      <c r="R204" s="137">
        <f>SUM(O204:Q204)</f>
        <v>206750</v>
      </c>
      <c r="S204" s="156">
        <f>N204+R204</f>
        <v>408000</v>
      </c>
      <c r="T204" s="18">
        <f>S204+J204</f>
        <v>841312.5</v>
      </c>
    </row>
    <row r="205" spans="1:20" s="3" customFormat="1" ht="12.75" outlineLevel="1">
      <c r="A205" s="12" t="s">
        <v>61</v>
      </c>
      <c r="B205" s="222">
        <f>SUM(B180:B204)</f>
        <v>745087.5</v>
      </c>
      <c r="C205" s="35">
        <f>SUM(C180:C204)</f>
        <v>700935</v>
      </c>
      <c r="D205" s="35">
        <f>SUM(D180:D204)</f>
        <v>710485</v>
      </c>
      <c r="E205" s="140">
        <f>SUM(B205:D205)</f>
        <v>2156507.5</v>
      </c>
      <c r="F205" s="35">
        <f>SUM(F180:F204)</f>
        <v>733260</v>
      </c>
      <c r="G205" s="35">
        <f>SUM(G180:G204)</f>
        <v>732135</v>
      </c>
      <c r="H205" s="35">
        <f>SUM(H180:H204)</f>
        <v>743450</v>
      </c>
      <c r="I205" s="140">
        <f>SUM(F205:H205)</f>
        <v>2208845</v>
      </c>
      <c r="J205" s="159">
        <f>I205+E205</f>
        <v>4365352.5</v>
      </c>
      <c r="K205" s="35">
        <f>SUM(K180:K204)</f>
        <v>772045</v>
      </c>
      <c r="L205" s="35">
        <f>SUM(L180:L204)</f>
        <v>754567.5</v>
      </c>
      <c r="M205" s="35">
        <f>SUM(M180:M204)</f>
        <v>776422.5</v>
      </c>
      <c r="N205" s="140">
        <f>SUM(K205:M205)</f>
        <v>2303035</v>
      </c>
      <c r="O205" s="35">
        <f>SUM(O180:O204)</f>
        <v>764147.5</v>
      </c>
      <c r="P205" s="35">
        <f>SUM(P180:P204)</f>
        <v>766272.5</v>
      </c>
      <c r="Q205" s="35">
        <f>SUM(Q180:Q204)</f>
        <v>768710</v>
      </c>
      <c r="R205" s="140">
        <f>SUM(O205:Q205)</f>
        <v>2299130</v>
      </c>
      <c r="S205" s="159">
        <f>R205+N205</f>
        <v>4602165</v>
      </c>
      <c r="T205" s="35">
        <f>S205+J205</f>
        <v>8967517.5</v>
      </c>
    </row>
    <row r="206" spans="1:20" ht="12.75" outlineLevel="1">
      <c r="A206" t="s">
        <v>62</v>
      </c>
      <c r="B206" s="34">
        <f>B205/60</f>
        <v>12418.125</v>
      </c>
      <c r="C206" s="34">
        <f aca="true" t="shared" si="142" ref="C206:T206">C205/60</f>
        <v>11682.25</v>
      </c>
      <c r="D206" s="34">
        <f t="shared" si="142"/>
        <v>11841.416666666666</v>
      </c>
      <c r="E206" s="139">
        <f t="shared" si="142"/>
        <v>35941.791666666664</v>
      </c>
      <c r="F206" s="34">
        <f t="shared" si="142"/>
        <v>12221</v>
      </c>
      <c r="G206" s="34">
        <f t="shared" si="142"/>
        <v>12202.25</v>
      </c>
      <c r="H206" s="34">
        <f t="shared" si="142"/>
        <v>12390.833333333334</v>
      </c>
      <c r="I206" s="139">
        <f t="shared" si="142"/>
        <v>36814.083333333336</v>
      </c>
      <c r="J206" s="158">
        <f t="shared" si="142"/>
        <v>72755.875</v>
      </c>
      <c r="K206" s="34">
        <f t="shared" si="142"/>
        <v>12867.416666666666</v>
      </c>
      <c r="L206" s="34">
        <f t="shared" si="142"/>
        <v>12576.125</v>
      </c>
      <c r="M206" s="34">
        <f t="shared" si="142"/>
        <v>12940.375</v>
      </c>
      <c r="N206" s="139">
        <f t="shared" si="142"/>
        <v>38383.916666666664</v>
      </c>
      <c r="O206" s="34">
        <f t="shared" si="142"/>
        <v>12735.791666666666</v>
      </c>
      <c r="P206" s="34">
        <f t="shared" si="142"/>
        <v>12771.208333333334</v>
      </c>
      <c r="Q206" s="34">
        <f t="shared" si="142"/>
        <v>12811.833333333334</v>
      </c>
      <c r="R206" s="139">
        <f t="shared" si="142"/>
        <v>38318.833333333336</v>
      </c>
      <c r="S206" s="158">
        <f t="shared" si="142"/>
        <v>76702.75</v>
      </c>
      <c r="T206" s="34">
        <f t="shared" si="142"/>
        <v>149458.625</v>
      </c>
    </row>
    <row r="207" spans="1:20" ht="12.75" outlineLevel="1">
      <c r="A207" t="s">
        <v>59</v>
      </c>
      <c r="B207" s="15">
        <f>7*(30-5)</f>
        <v>175</v>
      </c>
      <c r="C207" s="15">
        <f>7*(31-5)</f>
        <v>182</v>
      </c>
      <c r="D207" s="15">
        <f>7*(30-5)</f>
        <v>175</v>
      </c>
      <c r="E207" s="137">
        <f>SUM(B207:D207)</f>
        <v>532</v>
      </c>
      <c r="F207" s="15">
        <f>7*(30-5)</f>
        <v>175</v>
      </c>
      <c r="G207" s="15">
        <f>7*(31-5)</f>
        <v>182</v>
      </c>
      <c r="H207" s="15">
        <f>7*(30-5)</f>
        <v>175</v>
      </c>
      <c r="I207" s="137">
        <f>SUM(F207:H207)</f>
        <v>532</v>
      </c>
      <c r="J207" s="156">
        <f>I207+E207</f>
        <v>1064</v>
      </c>
      <c r="K207" s="15">
        <f>7*(30-5)</f>
        <v>175</v>
      </c>
      <c r="L207" s="15">
        <f>7*(30-5)</f>
        <v>175</v>
      </c>
      <c r="M207" s="15">
        <f>7*(31-5)</f>
        <v>182</v>
      </c>
      <c r="N207" s="137">
        <f>SUM(K207:M207)</f>
        <v>532</v>
      </c>
      <c r="O207" s="15">
        <f>7*(31-5)</f>
        <v>182</v>
      </c>
      <c r="P207" s="15">
        <f>7*(28-5)</f>
        <v>161</v>
      </c>
      <c r="Q207" s="15">
        <f>7*(31-5)</f>
        <v>182</v>
      </c>
      <c r="R207" s="137">
        <f>SUM(O207:Q207)</f>
        <v>525</v>
      </c>
      <c r="S207" s="156">
        <f>R207+N207</f>
        <v>1057</v>
      </c>
      <c r="T207" s="15">
        <f>S207+J207</f>
        <v>2121</v>
      </c>
    </row>
    <row r="208" spans="1:20" ht="12.75" outlineLevel="1">
      <c r="A208" t="s">
        <v>60</v>
      </c>
      <c r="B208" s="222">
        <f>B206/B207</f>
        <v>70.96071428571429</v>
      </c>
      <c r="C208" s="34">
        <f>C206/C207</f>
        <v>64.18818681318682</v>
      </c>
      <c r="D208" s="34">
        <f>D206/D207</f>
        <v>67.6652380952381</v>
      </c>
      <c r="E208" s="139">
        <f>D208</f>
        <v>67.6652380952381</v>
      </c>
      <c r="F208" s="34">
        <f>F206/F207</f>
        <v>69.83428571428571</v>
      </c>
      <c r="G208" s="34">
        <f>G206/G207</f>
        <v>67.04532967032966</v>
      </c>
      <c r="H208" s="34">
        <f>H206/H207</f>
        <v>70.8047619047619</v>
      </c>
      <c r="I208" s="139">
        <f>H208</f>
        <v>70.8047619047619</v>
      </c>
      <c r="J208" s="158">
        <f>I208</f>
        <v>70.8047619047619</v>
      </c>
      <c r="K208" s="34">
        <f>K206/K207</f>
        <v>73.52809523809523</v>
      </c>
      <c r="L208" s="34">
        <f>L206/L207</f>
        <v>71.86357142857143</v>
      </c>
      <c r="M208" s="34">
        <f>M206/M207</f>
        <v>71.10096153846153</v>
      </c>
      <c r="N208" s="139">
        <f>M208</f>
        <v>71.10096153846153</v>
      </c>
      <c r="O208" s="34">
        <f>O206/O207</f>
        <v>69.97687728937728</v>
      </c>
      <c r="P208" s="34">
        <f>P206/P207</f>
        <v>79.32427536231884</v>
      </c>
      <c r="Q208" s="34">
        <f>Q206/Q207</f>
        <v>70.39468864468864</v>
      </c>
      <c r="R208" s="139">
        <f>Q208</f>
        <v>70.39468864468864</v>
      </c>
      <c r="S208" s="158">
        <f>R208</f>
        <v>70.39468864468864</v>
      </c>
      <c r="T208" s="34">
        <f>S208</f>
        <v>70.39468864468864</v>
      </c>
    </row>
    <row r="209" spans="1:20" ht="12.75" outlineLevel="1">
      <c r="A209" t="s">
        <v>76</v>
      </c>
      <c r="B209" s="35">
        <f>C335*B335+C336*B336+C337*B337+C338*B338</f>
        <v>33300.11743589674</v>
      </c>
      <c r="C209" s="34">
        <f>B209</f>
        <v>33300.11743589674</v>
      </c>
      <c r="D209" s="34">
        <f>C209</f>
        <v>33300.11743589674</v>
      </c>
      <c r="E209" s="139">
        <f>SUM(B209:D209)</f>
        <v>99900.35230769022</v>
      </c>
      <c r="F209" s="34">
        <f aca="true" t="shared" si="143" ref="F209:H210">B209</f>
        <v>33300.11743589674</v>
      </c>
      <c r="G209" s="34">
        <f t="shared" si="143"/>
        <v>33300.11743589674</v>
      </c>
      <c r="H209" s="34">
        <f t="shared" si="143"/>
        <v>33300.11743589674</v>
      </c>
      <c r="I209" s="139">
        <f>SUM(F209:H209)</f>
        <v>99900.35230769022</v>
      </c>
      <c r="J209" s="158">
        <f>I209+E209</f>
        <v>199800.70461538044</v>
      </c>
      <c r="K209" s="34">
        <f>G209</f>
        <v>33300.11743589674</v>
      </c>
      <c r="L209" s="34">
        <f>H209</f>
        <v>33300.11743589674</v>
      </c>
      <c r="M209" s="34">
        <f>L209</f>
        <v>33300.11743589674</v>
      </c>
      <c r="N209" s="139">
        <f>SUM(K209:M209)</f>
        <v>99900.35230769022</v>
      </c>
      <c r="O209" s="34">
        <f>K209</f>
        <v>33300.11743589674</v>
      </c>
      <c r="P209" s="34">
        <f>L209</f>
        <v>33300.11743589674</v>
      </c>
      <c r="Q209" s="34">
        <f>P209</f>
        <v>33300.11743589674</v>
      </c>
      <c r="R209" s="139">
        <f>SUM(O209:Q209)</f>
        <v>99900.35230769022</v>
      </c>
      <c r="S209" s="158">
        <f>R209+N209</f>
        <v>199800.70461538044</v>
      </c>
      <c r="T209" s="34">
        <f>S209+J209</f>
        <v>399601.4092307609</v>
      </c>
    </row>
    <row r="210" spans="1:20" ht="12.75" outlineLevel="1">
      <c r="A210" t="s">
        <v>77</v>
      </c>
      <c r="B210" s="34">
        <v>2500</v>
      </c>
      <c r="C210" s="34">
        <f>B210</f>
        <v>2500</v>
      </c>
      <c r="D210" s="34">
        <f>C210</f>
        <v>2500</v>
      </c>
      <c r="E210" s="139"/>
      <c r="F210" s="34">
        <f t="shared" si="143"/>
        <v>2500</v>
      </c>
      <c r="G210" s="34">
        <f t="shared" si="143"/>
        <v>2500</v>
      </c>
      <c r="H210" s="34">
        <f t="shared" si="143"/>
        <v>2500</v>
      </c>
      <c r="I210" s="139"/>
      <c r="J210" s="158"/>
      <c r="K210" s="34">
        <f>B210</f>
        <v>2500</v>
      </c>
      <c r="L210" s="34">
        <f>C210</f>
        <v>2500</v>
      </c>
      <c r="M210" s="34">
        <f>D210</f>
        <v>2500</v>
      </c>
      <c r="N210" s="139"/>
      <c r="O210" s="34">
        <f>B210</f>
        <v>2500</v>
      </c>
      <c r="P210" s="34">
        <f>C210</f>
        <v>2500</v>
      </c>
      <c r="Q210" s="34">
        <f>D210</f>
        <v>2500</v>
      </c>
      <c r="R210" s="139"/>
      <c r="S210" s="158"/>
      <c r="T210" s="34"/>
    </row>
    <row r="211" spans="1:20" ht="12.75" outlineLevel="1">
      <c r="A211" s="223" t="s">
        <v>78</v>
      </c>
      <c r="B211" s="222">
        <f>B208*B210</f>
        <v>177401.7857142857</v>
      </c>
      <c r="C211" s="34">
        <f>C208*C210</f>
        <v>160470.46703296705</v>
      </c>
      <c r="D211" s="34">
        <f>D208*D210</f>
        <v>169163.09523809524</v>
      </c>
      <c r="E211" s="139">
        <f>SUM(B211:D211)</f>
        <v>507035.34798534797</v>
      </c>
      <c r="F211" s="34">
        <f>F208*F210</f>
        <v>174585.7142857143</v>
      </c>
      <c r="G211" s="34">
        <f>G208*G210</f>
        <v>167613.32417582415</v>
      </c>
      <c r="H211" s="34">
        <f>H208*H210</f>
        <v>177011.90476190476</v>
      </c>
      <c r="I211" s="139">
        <f>SUM(F211:H211)</f>
        <v>519210.94322344323</v>
      </c>
      <c r="J211" s="158">
        <f>I211+E211</f>
        <v>1026246.2912087912</v>
      </c>
      <c r="K211" s="34">
        <f>K208*K210</f>
        <v>183820.23809523808</v>
      </c>
      <c r="L211" s="34">
        <f>L208*L210</f>
        <v>179658.92857142858</v>
      </c>
      <c r="M211" s="34">
        <f>M208*M210</f>
        <v>177752.40384615384</v>
      </c>
      <c r="N211" s="139">
        <f>SUM(K211:M211)</f>
        <v>541231.5705128205</v>
      </c>
      <c r="O211" s="34">
        <f>O208*O210</f>
        <v>174942.1932234432</v>
      </c>
      <c r="P211" s="34">
        <f>P208*P210</f>
        <v>198310.68840579712</v>
      </c>
      <c r="Q211" s="34">
        <f>Q208*Q210</f>
        <v>175986.72161172162</v>
      </c>
      <c r="R211" s="139">
        <f>SUM(O211:Q211)</f>
        <v>549239.6032409619</v>
      </c>
      <c r="S211" s="158">
        <f>R211+N211</f>
        <v>1090471.1737537824</v>
      </c>
      <c r="T211" s="34">
        <f>S211+J211</f>
        <v>2116717.4649625737</v>
      </c>
    </row>
    <row r="212" spans="1:20" ht="13.5" outlineLevel="1" thickBot="1">
      <c r="A212" t="s">
        <v>81</v>
      </c>
      <c r="B212" s="34">
        <f>C343</f>
        <v>6666.666666666667</v>
      </c>
      <c r="C212" s="34">
        <f>B212</f>
        <v>6666.666666666667</v>
      </c>
      <c r="D212" s="34">
        <f>C212</f>
        <v>6666.666666666667</v>
      </c>
      <c r="E212" s="139">
        <f>SUM(B212:D212)</f>
        <v>20000</v>
      </c>
      <c r="F212" s="34">
        <f>B212</f>
        <v>6666.666666666667</v>
      </c>
      <c r="G212" s="34">
        <f>C212</f>
        <v>6666.666666666667</v>
      </c>
      <c r="H212" s="34">
        <f>D212</f>
        <v>6666.666666666667</v>
      </c>
      <c r="I212" s="139">
        <f>SUM(F212:H212)</f>
        <v>20000</v>
      </c>
      <c r="J212" s="158">
        <f>I212+E212</f>
        <v>40000</v>
      </c>
      <c r="K212" s="34">
        <f>B212</f>
        <v>6666.666666666667</v>
      </c>
      <c r="L212" s="34">
        <f>C212</f>
        <v>6666.666666666667</v>
      </c>
      <c r="M212" s="34">
        <f>D212</f>
        <v>6666.666666666667</v>
      </c>
      <c r="N212" s="139">
        <f>SUM(K212:M212)</f>
        <v>20000</v>
      </c>
      <c r="O212" s="34">
        <f>B212</f>
        <v>6666.666666666667</v>
      </c>
      <c r="P212" s="34">
        <f>C212</f>
        <v>6666.666666666667</v>
      </c>
      <c r="Q212" s="34">
        <f>D212</f>
        <v>6666.666666666667</v>
      </c>
      <c r="R212" s="139">
        <f>SUM(O212:Q212)</f>
        <v>20000</v>
      </c>
      <c r="S212" s="158">
        <f>R212+N212</f>
        <v>40000</v>
      </c>
      <c r="T212" s="34">
        <f>S212+J212</f>
        <v>80000</v>
      </c>
    </row>
    <row r="213" spans="1:20" s="5" customFormat="1" ht="13.5" outlineLevel="1" thickBot="1">
      <c r="A213" s="5" t="s">
        <v>82</v>
      </c>
      <c r="B213" s="224">
        <f>B209+B211+B212</f>
        <v>217368.5698168491</v>
      </c>
      <c r="C213" s="44">
        <f>C209+C211+C212</f>
        <v>200437.25113553045</v>
      </c>
      <c r="D213" s="44">
        <f>D209+D211+D212</f>
        <v>209129.87934065863</v>
      </c>
      <c r="E213" s="144">
        <f>SUM(B213:D213)</f>
        <v>626935.7002930382</v>
      </c>
      <c r="F213" s="44">
        <f>F209+F211+F212</f>
        <v>214552.4983882777</v>
      </c>
      <c r="G213" s="44">
        <f>G209+G211+G212</f>
        <v>207580.10827838755</v>
      </c>
      <c r="H213" s="44">
        <f>H209+H211+H212</f>
        <v>216978.68886446816</v>
      </c>
      <c r="I213" s="144">
        <f>SUM(F213:H213)</f>
        <v>639111.2955311334</v>
      </c>
      <c r="J213" s="164">
        <f>I213+E213</f>
        <v>1266046.9958241717</v>
      </c>
      <c r="K213" s="44">
        <f>K209+K211+K212</f>
        <v>223787.02219780147</v>
      </c>
      <c r="L213" s="44">
        <f>L209+L211+L212</f>
        <v>219625.71267399198</v>
      </c>
      <c r="M213" s="44">
        <f>M209+M211+M212</f>
        <v>217719.18794871724</v>
      </c>
      <c r="N213" s="144">
        <f>SUM(K213:M213)</f>
        <v>661131.9228205107</v>
      </c>
      <c r="O213" s="44">
        <f>O209+O211+O212</f>
        <v>214908.9773260066</v>
      </c>
      <c r="P213" s="44">
        <f>P209+P211+P212</f>
        <v>238277.47250836052</v>
      </c>
      <c r="Q213" s="44">
        <f>Q209+Q211+Q212</f>
        <v>215953.505714285</v>
      </c>
      <c r="R213" s="144">
        <f>SUM(O213:Q213)</f>
        <v>669139.9555486522</v>
      </c>
      <c r="S213" s="164">
        <f>R213+N213</f>
        <v>1330271.8783691628</v>
      </c>
      <c r="T213" s="44">
        <f>S213+J213</f>
        <v>2596318.8741933345</v>
      </c>
    </row>
    <row r="214" spans="1:20" s="7" customFormat="1" ht="12.75">
      <c r="A214" s="7" t="s">
        <v>83</v>
      </c>
      <c r="B214" s="45">
        <f aca="true" t="shared" si="144" ref="B214:T214">B213/B205</f>
        <v>0.2917356281199847</v>
      </c>
      <c r="C214" s="45">
        <f t="shared" si="144"/>
        <v>0.28595697337917275</v>
      </c>
      <c r="D214" s="45">
        <f t="shared" si="144"/>
        <v>0.294348057088691</v>
      </c>
      <c r="E214" s="145">
        <f t="shared" si="144"/>
        <v>0.29071807090540525</v>
      </c>
      <c r="F214" s="45">
        <f t="shared" si="144"/>
        <v>0.2926008487961674</v>
      </c>
      <c r="G214" s="45">
        <f t="shared" si="144"/>
        <v>0.28352709306123536</v>
      </c>
      <c r="H214" s="45">
        <f t="shared" si="144"/>
        <v>0.29185377478575314</v>
      </c>
      <c r="I214" s="145">
        <f t="shared" si="144"/>
        <v>0.2893418485820116</v>
      </c>
      <c r="J214" s="165">
        <f t="shared" si="144"/>
        <v>0.2900217097758249</v>
      </c>
      <c r="K214" s="45">
        <f t="shared" si="144"/>
        <v>0.2898626662925108</v>
      </c>
      <c r="L214" s="45">
        <f t="shared" si="144"/>
        <v>0.29106171770450223</v>
      </c>
      <c r="M214" s="45">
        <f t="shared" si="144"/>
        <v>0.28041329037826346</v>
      </c>
      <c r="N214" s="145">
        <f t="shared" si="144"/>
        <v>0.28706985470064966</v>
      </c>
      <c r="O214" s="45">
        <f t="shared" si="144"/>
        <v>0.2812401759163075</v>
      </c>
      <c r="P214" s="45">
        <f t="shared" si="144"/>
        <v>0.31095657551114064</v>
      </c>
      <c r="Q214" s="45">
        <f t="shared" si="144"/>
        <v>0.2809297468671996</v>
      </c>
      <c r="R214" s="145">
        <f t="shared" si="144"/>
        <v>0.2910405046903186</v>
      </c>
      <c r="S214" s="165">
        <f t="shared" si="144"/>
        <v>0.2890534951200495</v>
      </c>
      <c r="T214" s="45">
        <f t="shared" si="144"/>
        <v>0.2895248182335116</v>
      </c>
    </row>
    <row r="215" spans="2:20" ht="12.75">
      <c r="B215" s="34"/>
      <c r="C215" s="34"/>
      <c r="D215" s="34"/>
      <c r="E215" s="139"/>
      <c r="F215" s="34"/>
      <c r="G215" s="34"/>
      <c r="H215" s="34"/>
      <c r="I215" s="139"/>
      <c r="J215" s="158"/>
      <c r="K215" s="34"/>
      <c r="L215" s="34"/>
      <c r="M215" s="34"/>
      <c r="N215" s="139"/>
      <c r="O215" s="34"/>
      <c r="P215" s="34"/>
      <c r="Q215" s="34"/>
      <c r="R215" s="139"/>
      <c r="S215" s="158"/>
      <c r="T215" s="34"/>
    </row>
    <row r="216" spans="1:20" s="171" customFormat="1" ht="12.75">
      <c r="A216" s="171" t="s">
        <v>63</v>
      </c>
      <c r="B216" s="138"/>
      <c r="C216" s="138"/>
      <c r="D216" s="138"/>
      <c r="E216" s="138"/>
      <c r="F216" s="138"/>
      <c r="G216" s="138"/>
      <c r="H216" s="138"/>
      <c r="I216" s="138"/>
      <c r="J216" s="157"/>
      <c r="K216" s="138"/>
      <c r="L216" s="138"/>
      <c r="M216" s="138"/>
      <c r="N216" s="138"/>
      <c r="O216" s="138"/>
      <c r="P216" s="138"/>
      <c r="Q216" s="138"/>
      <c r="R216" s="138"/>
      <c r="S216" s="157"/>
      <c r="T216" s="138"/>
    </row>
    <row r="217" spans="1:20" s="3" customFormat="1" ht="12.75" outlineLevel="1">
      <c r="A217" s="3" t="s">
        <v>1</v>
      </c>
      <c r="B217" s="16" t="s">
        <v>2</v>
      </c>
      <c r="C217" s="16" t="s">
        <v>3</v>
      </c>
      <c r="D217" s="16" t="s">
        <v>4</v>
      </c>
      <c r="E217" s="138" t="s">
        <v>5</v>
      </c>
      <c r="F217" s="16" t="s">
        <v>6</v>
      </c>
      <c r="G217" s="16" t="s">
        <v>7</v>
      </c>
      <c r="H217" s="16" t="s">
        <v>8</v>
      </c>
      <c r="I217" s="138" t="s">
        <v>9</v>
      </c>
      <c r="J217" s="157" t="s">
        <v>10</v>
      </c>
      <c r="K217" s="16" t="s">
        <v>11</v>
      </c>
      <c r="L217" s="16" t="s">
        <v>12</v>
      </c>
      <c r="M217" s="16" t="s">
        <v>13</v>
      </c>
      <c r="N217" s="138" t="s">
        <v>14</v>
      </c>
      <c r="O217" s="16" t="s">
        <v>15</v>
      </c>
      <c r="P217" s="16" t="s">
        <v>16</v>
      </c>
      <c r="Q217" s="16" t="s">
        <v>17</v>
      </c>
      <c r="R217" s="138" t="s">
        <v>18</v>
      </c>
      <c r="S217" s="157" t="s">
        <v>19</v>
      </c>
      <c r="T217" s="16">
        <v>2005</v>
      </c>
    </row>
    <row r="218" spans="1:20" ht="12.75" outlineLevel="1">
      <c r="A218" s="1" t="s">
        <v>20</v>
      </c>
      <c r="B218" s="31"/>
      <c r="C218" s="31"/>
      <c r="D218" s="31"/>
      <c r="F218" s="31"/>
      <c r="G218" s="31"/>
      <c r="H218" s="31"/>
      <c r="K218" s="31"/>
      <c r="L218" s="31"/>
      <c r="M218" s="31"/>
      <c r="O218" s="31"/>
      <c r="P218" s="31"/>
      <c r="Q218" s="31"/>
      <c r="T218" s="31"/>
    </row>
    <row r="219" spans="1:20" ht="12.75" outlineLevel="1">
      <c r="A219" s="2" t="s">
        <v>21</v>
      </c>
      <c r="B219" s="32">
        <f aca="true" t="shared" si="145" ref="B219:D222">B93*$D122</f>
        <v>42300</v>
      </c>
      <c r="C219" s="32">
        <f t="shared" si="145"/>
        <v>42000</v>
      </c>
      <c r="D219" s="32">
        <f t="shared" si="145"/>
        <v>42600</v>
      </c>
      <c r="E219" s="137">
        <f aca="true" t="shared" si="146" ref="E219:E224">SUM(B219:D219)</f>
        <v>126900</v>
      </c>
      <c r="F219" s="32">
        <f aca="true" t="shared" si="147" ref="F219:H224">F93*$D122</f>
        <v>44400</v>
      </c>
      <c r="G219" s="32">
        <f t="shared" si="147"/>
        <v>44400</v>
      </c>
      <c r="H219" s="32">
        <f t="shared" si="147"/>
        <v>46200</v>
      </c>
      <c r="I219" s="137">
        <f aca="true" t="shared" si="148" ref="I219:I224">SUM(F219:H219)</f>
        <v>135000</v>
      </c>
      <c r="J219" s="156">
        <f aca="true" t="shared" si="149" ref="J219:J224">E219+I219</f>
        <v>261900</v>
      </c>
      <c r="K219" s="32">
        <f aca="true" t="shared" si="150" ref="K219:M224">K93*$D122</f>
        <v>50100</v>
      </c>
      <c r="L219" s="32">
        <f t="shared" si="150"/>
        <v>46200</v>
      </c>
      <c r="M219" s="32">
        <f t="shared" si="150"/>
        <v>47700</v>
      </c>
      <c r="N219" s="137">
        <f aca="true" t="shared" si="151" ref="N219:N224">SUM(K219:M219)</f>
        <v>144000</v>
      </c>
      <c r="O219" s="32">
        <f aca="true" t="shared" si="152" ref="O219:Q224">O93*$D122</f>
        <v>46800</v>
      </c>
      <c r="P219" s="32">
        <f t="shared" si="152"/>
        <v>46800</v>
      </c>
      <c r="Q219" s="32">
        <f t="shared" si="152"/>
        <v>46800</v>
      </c>
      <c r="R219" s="137">
        <f aca="true" t="shared" si="153" ref="R219:R224">SUM(O219:Q219)</f>
        <v>140400</v>
      </c>
      <c r="S219" s="156">
        <f aca="true" t="shared" si="154" ref="S219:S224">N219+R219</f>
        <v>284400</v>
      </c>
      <c r="T219" s="18">
        <f aca="true" t="shared" si="155" ref="T219:T224">S219+J219</f>
        <v>546300</v>
      </c>
    </row>
    <row r="220" spans="1:20" ht="12.75" outlineLevel="1">
      <c r="A220" s="2" t="s">
        <v>22</v>
      </c>
      <c r="B220" s="32">
        <f t="shared" si="145"/>
        <v>18450</v>
      </c>
      <c r="C220" s="32">
        <f t="shared" si="145"/>
        <v>23400</v>
      </c>
      <c r="D220" s="32">
        <f t="shared" si="145"/>
        <v>23700</v>
      </c>
      <c r="E220" s="137">
        <f t="shared" si="146"/>
        <v>65550</v>
      </c>
      <c r="F220" s="32">
        <f t="shared" si="147"/>
        <v>24600</v>
      </c>
      <c r="G220" s="32">
        <f t="shared" si="147"/>
        <v>24600</v>
      </c>
      <c r="H220" s="32">
        <f t="shared" si="147"/>
        <v>27150</v>
      </c>
      <c r="I220" s="137">
        <f t="shared" si="148"/>
        <v>76350</v>
      </c>
      <c r="J220" s="156">
        <f t="shared" si="149"/>
        <v>141900</v>
      </c>
      <c r="K220" s="32">
        <f t="shared" si="150"/>
        <v>32400</v>
      </c>
      <c r="L220" s="32">
        <f t="shared" si="150"/>
        <v>25710</v>
      </c>
      <c r="M220" s="32">
        <f t="shared" si="150"/>
        <v>26880</v>
      </c>
      <c r="N220" s="137">
        <f t="shared" si="151"/>
        <v>84990</v>
      </c>
      <c r="O220" s="32">
        <f t="shared" si="152"/>
        <v>25800</v>
      </c>
      <c r="P220" s="32">
        <f t="shared" si="152"/>
        <v>25800</v>
      </c>
      <c r="Q220" s="32">
        <f t="shared" si="152"/>
        <v>25800</v>
      </c>
      <c r="R220" s="137">
        <f t="shared" si="153"/>
        <v>77400</v>
      </c>
      <c r="S220" s="156">
        <f t="shared" si="154"/>
        <v>162390</v>
      </c>
      <c r="T220" s="18">
        <f t="shared" si="155"/>
        <v>304290</v>
      </c>
    </row>
    <row r="221" spans="1:20" ht="12.75" outlineLevel="1">
      <c r="A221" s="2" t="s">
        <v>23</v>
      </c>
      <c r="B221" s="32">
        <f t="shared" si="145"/>
        <v>17475</v>
      </c>
      <c r="C221" s="32">
        <f t="shared" si="145"/>
        <v>20220</v>
      </c>
      <c r="D221" s="32">
        <f t="shared" si="145"/>
        <v>20670</v>
      </c>
      <c r="E221" s="137">
        <f t="shared" si="146"/>
        <v>58365</v>
      </c>
      <c r="F221" s="32">
        <f t="shared" si="147"/>
        <v>22020</v>
      </c>
      <c r="G221" s="32">
        <f t="shared" si="147"/>
        <v>22020</v>
      </c>
      <c r="H221" s="32">
        <f t="shared" si="147"/>
        <v>23070</v>
      </c>
      <c r="I221" s="137">
        <f t="shared" si="148"/>
        <v>67110</v>
      </c>
      <c r="J221" s="156">
        <f t="shared" si="149"/>
        <v>125475</v>
      </c>
      <c r="K221" s="32">
        <f t="shared" si="150"/>
        <v>25320</v>
      </c>
      <c r="L221" s="32">
        <f t="shared" si="150"/>
        <v>22620</v>
      </c>
      <c r="M221" s="32">
        <f t="shared" si="150"/>
        <v>22770</v>
      </c>
      <c r="N221" s="137">
        <f t="shared" si="151"/>
        <v>70710</v>
      </c>
      <c r="O221" s="32">
        <f t="shared" si="152"/>
        <v>23220</v>
      </c>
      <c r="P221" s="32">
        <f t="shared" si="152"/>
        <v>23220</v>
      </c>
      <c r="Q221" s="32">
        <f t="shared" si="152"/>
        <v>23220</v>
      </c>
      <c r="R221" s="137">
        <f t="shared" si="153"/>
        <v>69660</v>
      </c>
      <c r="S221" s="156">
        <f t="shared" si="154"/>
        <v>140370</v>
      </c>
      <c r="T221" s="18">
        <f t="shared" si="155"/>
        <v>265845</v>
      </c>
    </row>
    <row r="222" spans="1:20" ht="12.75" outlineLevel="1">
      <c r="A222" s="2" t="s">
        <v>24</v>
      </c>
      <c r="B222" s="32">
        <f t="shared" si="145"/>
        <v>23250</v>
      </c>
      <c r="C222" s="32">
        <f t="shared" si="145"/>
        <v>37800</v>
      </c>
      <c r="D222" s="32">
        <f t="shared" si="145"/>
        <v>38250</v>
      </c>
      <c r="E222" s="137">
        <f t="shared" si="146"/>
        <v>99300</v>
      </c>
      <c r="F222" s="32">
        <f t="shared" si="147"/>
        <v>39600</v>
      </c>
      <c r="G222" s="32">
        <f t="shared" si="147"/>
        <v>39600</v>
      </c>
      <c r="H222" s="32">
        <f t="shared" si="147"/>
        <v>39750</v>
      </c>
      <c r="I222" s="137">
        <f t="shared" si="148"/>
        <v>118950</v>
      </c>
      <c r="J222" s="156">
        <f t="shared" si="149"/>
        <v>218250</v>
      </c>
      <c r="K222" s="32">
        <f t="shared" si="150"/>
        <v>40200</v>
      </c>
      <c r="L222" s="32">
        <f t="shared" si="150"/>
        <v>40200</v>
      </c>
      <c r="M222" s="32">
        <f t="shared" si="150"/>
        <v>40350</v>
      </c>
      <c r="N222" s="137">
        <f t="shared" si="151"/>
        <v>120750</v>
      </c>
      <c r="O222" s="32">
        <f t="shared" si="152"/>
        <v>40800</v>
      </c>
      <c r="P222" s="32">
        <f t="shared" si="152"/>
        <v>40800</v>
      </c>
      <c r="Q222" s="32">
        <f t="shared" si="152"/>
        <v>40800</v>
      </c>
      <c r="R222" s="137">
        <f t="shared" si="153"/>
        <v>122400</v>
      </c>
      <c r="S222" s="156">
        <f t="shared" si="154"/>
        <v>243150</v>
      </c>
      <c r="T222" s="18">
        <f t="shared" si="155"/>
        <v>461400</v>
      </c>
    </row>
    <row r="223" spans="1:20" ht="12.75" outlineLevel="1">
      <c r="A223" s="2" t="s">
        <v>25</v>
      </c>
      <c r="B223" s="32">
        <f aca="true" t="shared" si="156" ref="B223:D224">B97*$D126</f>
        <v>0</v>
      </c>
      <c r="C223" s="32">
        <f t="shared" si="156"/>
        <v>0</v>
      </c>
      <c r="D223" s="32">
        <f t="shared" si="156"/>
        <v>0</v>
      </c>
      <c r="E223" s="137">
        <f t="shared" si="146"/>
        <v>0</v>
      </c>
      <c r="F223" s="32">
        <f t="shared" si="147"/>
        <v>0</v>
      </c>
      <c r="G223" s="32">
        <f t="shared" si="147"/>
        <v>0</v>
      </c>
      <c r="H223" s="32">
        <f t="shared" si="147"/>
        <v>0</v>
      </c>
      <c r="I223" s="137">
        <f t="shared" si="148"/>
        <v>0</v>
      </c>
      <c r="J223" s="156">
        <f t="shared" si="149"/>
        <v>0</v>
      </c>
      <c r="K223" s="32">
        <f t="shared" si="150"/>
        <v>0</v>
      </c>
      <c r="L223" s="32">
        <f t="shared" si="150"/>
        <v>0</v>
      </c>
      <c r="M223" s="32">
        <f t="shared" si="150"/>
        <v>0</v>
      </c>
      <c r="N223" s="137">
        <f t="shared" si="151"/>
        <v>0</v>
      </c>
      <c r="O223" s="32">
        <f t="shared" si="152"/>
        <v>0</v>
      </c>
      <c r="P223" s="32">
        <f t="shared" si="152"/>
        <v>0</v>
      </c>
      <c r="Q223" s="32">
        <f t="shared" si="152"/>
        <v>0</v>
      </c>
      <c r="R223" s="137">
        <f t="shared" si="153"/>
        <v>0</v>
      </c>
      <c r="S223" s="156">
        <f t="shared" si="154"/>
        <v>0</v>
      </c>
      <c r="T223" s="18">
        <f t="shared" si="155"/>
        <v>0</v>
      </c>
    </row>
    <row r="224" spans="1:20" ht="12.75" outlineLevel="1">
      <c r="A224" s="2" t="s">
        <v>26</v>
      </c>
      <c r="B224" s="32">
        <f t="shared" si="156"/>
        <v>0</v>
      </c>
      <c r="C224" s="32">
        <f t="shared" si="156"/>
        <v>0</v>
      </c>
      <c r="D224" s="32">
        <f t="shared" si="156"/>
        <v>0</v>
      </c>
      <c r="E224" s="137">
        <f t="shared" si="146"/>
        <v>0</v>
      </c>
      <c r="F224" s="32">
        <f t="shared" si="147"/>
        <v>0</v>
      </c>
      <c r="G224" s="32">
        <f t="shared" si="147"/>
        <v>0</v>
      </c>
      <c r="H224" s="32">
        <f t="shared" si="147"/>
        <v>0</v>
      </c>
      <c r="I224" s="137">
        <f t="shared" si="148"/>
        <v>0</v>
      </c>
      <c r="J224" s="156">
        <f t="shared" si="149"/>
        <v>0</v>
      </c>
      <c r="K224" s="32">
        <f t="shared" si="150"/>
        <v>0</v>
      </c>
      <c r="L224" s="32">
        <f t="shared" si="150"/>
        <v>0</v>
      </c>
      <c r="M224" s="32">
        <f t="shared" si="150"/>
        <v>0</v>
      </c>
      <c r="N224" s="137">
        <f t="shared" si="151"/>
        <v>0</v>
      </c>
      <c r="O224" s="32">
        <f t="shared" si="152"/>
        <v>0</v>
      </c>
      <c r="P224" s="32">
        <f t="shared" si="152"/>
        <v>0</v>
      </c>
      <c r="Q224" s="32">
        <f t="shared" si="152"/>
        <v>0</v>
      </c>
      <c r="R224" s="137">
        <f t="shared" si="153"/>
        <v>0</v>
      </c>
      <c r="S224" s="156">
        <f t="shared" si="154"/>
        <v>0</v>
      </c>
      <c r="T224" s="18">
        <f t="shared" si="155"/>
        <v>0</v>
      </c>
    </row>
    <row r="225" spans="1:20" ht="12.75" outlineLevel="1">
      <c r="A225" s="1" t="s">
        <v>27</v>
      </c>
      <c r="B225" s="33"/>
      <c r="C225" s="33"/>
      <c r="D225" s="33"/>
      <c r="F225" s="33"/>
      <c r="G225" s="33"/>
      <c r="H225" s="33"/>
      <c r="K225" s="33"/>
      <c r="L225" s="33"/>
      <c r="M225" s="33"/>
      <c r="O225" s="33"/>
      <c r="P225" s="33"/>
      <c r="Q225" s="33"/>
      <c r="T225" s="31"/>
    </row>
    <row r="226" spans="1:20" ht="12.75" outlineLevel="1">
      <c r="A226" s="2" t="s">
        <v>28</v>
      </c>
      <c r="B226" s="32">
        <f aca="true" t="shared" si="157" ref="B226:D228">B100*$D129</f>
        <v>59550</v>
      </c>
      <c r="C226" s="32">
        <f t="shared" si="157"/>
        <v>55800</v>
      </c>
      <c r="D226" s="32">
        <f t="shared" si="157"/>
        <v>56700</v>
      </c>
      <c r="E226" s="137">
        <f>SUM(B226:D226)</f>
        <v>172050</v>
      </c>
      <c r="F226" s="32">
        <f aca="true" t="shared" si="158" ref="F226:H228">F100*$D129</f>
        <v>59400</v>
      </c>
      <c r="G226" s="32">
        <f t="shared" si="158"/>
        <v>59400</v>
      </c>
      <c r="H226" s="32">
        <f t="shared" si="158"/>
        <v>60300</v>
      </c>
      <c r="I226" s="137">
        <f>SUM(F226:H226)</f>
        <v>179100</v>
      </c>
      <c r="J226" s="156">
        <f>E226+I226</f>
        <v>351150</v>
      </c>
      <c r="K226" s="32">
        <f aca="true" t="shared" si="159" ref="K226:M228">K100*$D129</f>
        <v>62250</v>
      </c>
      <c r="L226" s="32">
        <f t="shared" si="159"/>
        <v>60600</v>
      </c>
      <c r="M226" s="32">
        <f t="shared" si="159"/>
        <v>61950</v>
      </c>
      <c r="N226" s="137">
        <f>SUM(K226:M226)</f>
        <v>184800</v>
      </c>
      <c r="O226" s="32">
        <f aca="true" t="shared" si="160" ref="O226:Q228">O100*$D129</f>
        <v>60600</v>
      </c>
      <c r="P226" s="32">
        <f t="shared" si="160"/>
        <v>60600</v>
      </c>
      <c r="Q226" s="32">
        <f t="shared" si="160"/>
        <v>60600</v>
      </c>
      <c r="R226" s="137">
        <f>SUM(O226:Q226)</f>
        <v>181800</v>
      </c>
      <c r="S226" s="156">
        <f>N226+R226</f>
        <v>366600</v>
      </c>
      <c r="T226" s="18">
        <f>S226+J226</f>
        <v>717750</v>
      </c>
    </row>
    <row r="227" spans="1:20" ht="12.75" outlineLevel="1">
      <c r="A227" s="2" t="s">
        <v>29</v>
      </c>
      <c r="B227" s="32">
        <f t="shared" si="157"/>
        <v>36750</v>
      </c>
      <c r="C227" s="32">
        <f t="shared" si="157"/>
        <v>39000</v>
      </c>
      <c r="D227" s="32">
        <f t="shared" si="157"/>
        <v>40050</v>
      </c>
      <c r="E227" s="137">
        <f>SUM(B227:D227)</f>
        <v>115800</v>
      </c>
      <c r="F227" s="32">
        <f t="shared" si="158"/>
        <v>43200</v>
      </c>
      <c r="G227" s="32">
        <f t="shared" si="158"/>
        <v>43200</v>
      </c>
      <c r="H227" s="32">
        <f t="shared" si="158"/>
        <v>43875</v>
      </c>
      <c r="I227" s="137">
        <f>SUM(F227:H227)</f>
        <v>130275</v>
      </c>
      <c r="J227" s="156">
        <f>E227+I227</f>
        <v>246075</v>
      </c>
      <c r="K227" s="32">
        <f t="shared" si="159"/>
        <v>45525</v>
      </c>
      <c r="L227" s="32">
        <f t="shared" si="159"/>
        <v>44730</v>
      </c>
      <c r="M227" s="32">
        <f t="shared" si="159"/>
        <v>45540</v>
      </c>
      <c r="N227" s="137">
        <f>SUM(K227:M227)</f>
        <v>135795</v>
      </c>
      <c r="O227" s="32">
        <f t="shared" si="160"/>
        <v>45000</v>
      </c>
      <c r="P227" s="32">
        <f t="shared" si="160"/>
        <v>45000</v>
      </c>
      <c r="Q227" s="32">
        <f t="shared" si="160"/>
        <v>45000</v>
      </c>
      <c r="R227" s="137">
        <f>SUM(O227:Q227)</f>
        <v>135000</v>
      </c>
      <c r="S227" s="156">
        <f>N227+R227</f>
        <v>270795</v>
      </c>
      <c r="T227" s="18">
        <f>S227+J227</f>
        <v>516870</v>
      </c>
    </row>
    <row r="228" spans="1:20" ht="12.75" outlineLevel="1">
      <c r="A228" s="2" t="s">
        <v>30</v>
      </c>
      <c r="B228" s="32">
        <f t="shared" si="157"/>
        <v>30600</v>
      </c>
      <c r="C228" s="32">
        <f t="shared" si="157"/>
        <v>31200</v>
      </c>
      <c r="D228" s="32">
        <f t="shared" si="157"/>
        <v>31950</v>
      </c>
      <c r="E228" s="137">
        <f>SUM(B228:D228)</f>
        <v>93750</v>
      </c>
      <c r="F228" s="32">
        <f t="shared" si="158"/>
        <v>34200</v>
      </c>
      <c r="G228" s="32">
        <f t="shared" si="158"/>
        <v>34200</v>
      </c>
      <c r="H228" s="32">
        <f t="shared" si="158"/>
        <v>34710</v>
      </c>
      <c r="I228" s="137">
        <f>SUM(F228:H228)</f>
        <v>103110</v>
      </c>
      <c r="J228" s="156">
        <f>E228+I228</f>
        <v>196860</v>
      </c>
      <c r="K228" s="32">
        <f t="shared" si="159"/>
        <v>35790</v>
      </c>
      <c r="L228" s="32">
        <f t="shared" si="159"/>
        <v>34665</v>
      </c>
      <c r="M228" s="32">
        <f t="shared" si="159"/>
        <v>35205</v>
      </c>
      <c r="N228" s="137">
        <f>SUM(K228:M228)</f>
        <v>105660</v>
      </c>
      <c r="O228" s="32">
        <f t="shared" si="160"/>
        <v>34800</v>
      </c>
      <c r="P228" s="32">
        <f t="shared" si="160"/>
        <v>34800</v>
      </c>
      <c r="Q228" s="32">
        <f t="shared" si="160"/>
        <v>34800</v>
      </c>
      <c r="R228" s="137">
        <f>SUM(O228:Q228)</f>
        <v>104400</v>
      </c>
      <c r="S228" s="156">
        <f>N228+R228</f>
        <v>210060</v>
      </c>
      <c r="T228" s="18">
        <f>S228+J228</f>
        <v>406920</v>
      </c>
    </row>
    <row r="229" spans="1:20" ht="12.75" outlineLevel="1">
      <c r="A229" s="1" t="s">
        <v>31</v>
      </c>
      <c r="B229" s="33"/>
      <c r="C229" s="33"/>
      <c r="D229" s="33"/>
      <c r="F229" s="33"/>
      <c r="G229" s="33"/>
      <c r="H229" s="33"/>
      <c r="K229" s="33"/>
      <c r="L229" s="33"/>
      <c r="M229" s="33"/>
      <c r="O229" s="33"/>
      <c r="P229" s="33"/>
      <c r="Q229" s="33"/>
      <c r="T229" s="31"/>
    </row>
    <row r="230" spans="1:20" ht="12.75" outlineLevel="1">
      <c r="A230" s="2" t="s">
        <v>32</v>
      </c>
      <c r="B230" s="32">
        <f aca="true" t="shared" si="161" ref="B230:D234">B104*$D133</f>
        <v>66300</v>
      </c>
      <c r="C230" s="32">
        <f t="shared" si="161"/>
        <v>61200</v>
      </c>
      <c r="D230" s="32">
        <f t="shared" si="161"/>
        <v>61275</v>
      </c>
      <c r="E230" s="137">
        <f>SUM(B230:D230)</f>
        <v>188775</v>
      </c>
      <c r="F230" s="32">
        <f aca="true" t="shared" si="162" ref="F230:H234">F104*$D133</f>
        <v>61500</v>
      </c>
      <c r="G230" s="32">
        <f t="shared" si="162"/>
        <v>61500</v>
      </c>
      <c r="H230" s="32">
        <f t="shared" si="162"/>
        <v>62175</v>
      </c>
      <c r="I230" s="137">
        <f>SUM(F230:H230)</f>
        <v>185175</v>
      </c>
      <c r="J230" s="156">
        <f>E230+I230</f>
        <v>373950</v>
      </c>
      <c r="K230" s="32">
        <f aca="true" t="shared" si="163" ref="K230:M234">K104*$D133</f>
        <v>63600</v>
      </c>
      <c r="L230" s="32">
        <f t="shared" si="163"/>
        <v>62400</v>
      </c>
      <c r="M230" s="32">
        <f t="shared" si="163"/>
        <v>63675</v>
      </c>
      <c r="N230" s="137">
        <f>SUM(K230:M230)</f>
        <v>189675</v>
      </c>
      <c r="O230" s="32">
        <f aca="true" t="shared" si="164" ref="O230:Q234">O104*$D133</f>
        <v>62100</v>
      </c>
      <c r="P230" s="32">
        <f t="shared" si="164"/>
        <v>62100</v>
      </c>
      <c r="Q230" s="32">
        <f t="shared" si="164"/>
        <v>62100</v>
      </c>
      <c r="R230" s="137">
        <f>SUM(O230:Q230)</f>
        <v>186300</v>
      </c>
      <c r="S230" s="156">
        <f>N230+R230</f>
        <v>375975</v>
      </c>
      <c r="T230" s="18">
        <f>S230+J230</f>
        <v>749925</v>
      </c>
    </row>
    <row r="231" spans="1:20" ht="12.75" outlineLevel="1">
      <c r="A231" s="2" t="s">
        <v>33</v>
      </c>
      <c r="B231" s="32">
        <f t="shared" si="161"/>
        <v>93975</v>
      </c>
      <c r="C231" s="32">
        <f t="shared" si="161"/>
        <v>83820</v>
      </c>
      <c r="D231" s="32">
        <f t="shared" si="161"/>
        <v>83970</v>
      </c>
      <c r="E231" s="137">
        <f>SUM(B231:D231)</f>
        <v>261765</v>
      </c>
      <c r="F231" s="32">
        <f t="shared" si="162"/>
        <v>84420</v>
      </c>
      <c r="G231" s="32">
        <f t="shared" si="162"/>
        <v>84420</v>
      </c>
      <c r="H231" s="32">
        <f t="shared" si="162"/>
        <v>85020</v>
      </c>
      <c r="I231" s="137">
        <f>SUM(F231:H231)</f>
        <v>253860</v>
      </c>
      <c r="J231" s="156">
        <f>E231+I231</f>
        <v>515625</v>
      </c>
      <c r="K231" s="32">
        <f t="shared" si="163"/>
        <v>86370</v>
      </c>
      <c r="L231" s="32">
        <f t="shared" si="163"/>
        <v>85920</v>
      </c>
      <c r="M231" s="32">
        <f t="shared" si="163"/>
        <v>87795</v>
      </c>
      <c r="N231" s="137">
        <f>SUM(K231:M231)</f>
        <v>260085</v>
      </c>
      <c r="O231" s="32">
        <f t="shared" si="164"/>
        <v>85320</v>
      </c>
      <c r="P231" s="32">
        <f t="shared" si="164"/>
        <v>85320</v>
      </c>
      <c r="Q231" s="32">
        <f t="shared" si="164"/>
        <v>85320</v>
      </c>
      <c r="R231" s="137">
        <f>SUM(O231:Q231)</f>
        <v>255960</v>
      </c>
      <c r="S231" s="156">
        <f>N231+R231</f>
        <v>516045</v>
      </c>
      <c r="T231" s="18">
        <f>S231+J231</f>
        <v>1031670</v>
      </c>
    </row>
    <row r="232" spans="1:20" ht="12.75" outlineLevel="1">
      <c r="A232" s="2" t="s">
        <v>34</v>
      </c>
      <c r="B232" s="32">
        <f t="shared" si="161"/>
        <v>49500</v>
      </c>
      <c r="C232" s="32">
        <f t="shared" si="161"/>
        <v>44400</v>
      </c>
      <c r="D232" s="32">
        <f t="shared" si="161"/>
        <v>44550</v>
      </c>
      <c r="E232" s="137">
        <f>SUM(B232:D232)</f>
        <v>138450</v>
      </c>
      <c r="F232" s="32">
        <f t="shared" si="162"/>
        <v>45000</v>
      </c>
      <c r="G232" s="32">
        <f t="shared" si="162"/>
        <v>45000</v>
      </c>
      <c r="H232" s="32">
        <f t="shared" si="162"/>
        <v>45375</v>
      </c>
      <c r="I232" s="137">
        <f>SUM(F232:H232)</f>
        <v>135375</v>
      </c>
      <c r="J232" s="156">
        <f>E232+I232</f>
        <v>273825</v>
      </c>
      <c r="K232" s="32">
        <f t="shared" si="163"/>
        <v>46200</v>
      </c>
      <c r="L232" s="32">
        <f t="shared" si="163"/>
        <v>45675</v>
      </c>
      <c r="M232" s="32">
        <f t="shared" si="163"/>
        <v>46500</v>
      </c>
      <c r="N232" s="137">
        <f>SUM(K232:M232)</f>
        <v>138375</v>
      </c>
      <c r="O232" s="32">
        <f t="shared" si="164"/>
        <v>45600</v>
      </c>
      <c r="P232" s="32">
        <f t="shared" si="164"/>
        <v>45600</v>
      </c>
      <c r="Q232" s="32">
        <f t="shared" si="164"/>
        <v>45600</v>
      </c>
      <c r="R232" s="137">
        <f>SUM(O232:Q232)</f>
        <v>136800</v>
      </c>
      <c r="S232" s="156">
        <f>N232+R232</f>
        <v>275175</v>
      </c>
      <c r="T232" s="18">
        <f>S232+J232</f>
        <v>549000</v>
      </c>
    </row>
    <row r="233" spans="1:20" ht="12.75" outlineLevel="1">
      <c r="A233" s="2" t="s">
        <v>35</v>
      </c>
      <c r="B233" s="32">
        <f t="shared" si="161"/>
        <v>47700</v>
      </c>
      <c r="C233" s="32">
        <f t="shared" si="161"/>
        <v>42000</v>
      </c>
      <c r="D233" s="32">
        <f t="shared" si="161"/>
        <v>42075</v>
      </c>
      <c r="E233" s="137">
        <f>SUM(B233:D233)</f>
        <v>131775</v>
      </c>
      <c r="F233" s="32">
        <f t="shared" si="162"/>
        <v>42300</v>
      </c>
      <c r="G233" s="32">
        <f t="shared" si="162"/>
        <v>42300</v>
      </c>
      <c r="H233" s="32">
        <f t="shared" si="162"/>
        <v>42675</v>
      </c>
      <c r="I233" s="137">
        <f>SUM(F233:H233)</f>
        <v>127275</v>
      </c>
      <c r="J233" s="156">
        <f>E233+I233</f>
        <v>259050</v>
      </c>
      <c r="K233" s="32">
        <f t="shared" si="163"/>
        <v>43500</v>
      </c>
      <c r="L233" s="32">
        <f t="shared" si="163"/>
        <v>43350</v>
      </c>
      <c r="M233" s="32">
        <f t="shared" si="163"/>
        <v>44925</v>
      </c>
      <c r="N233" s="137">
        <f>SUM(K233:M233)</f>
        <v>131775</v>
      </c>
      <c r="O233" s="32">
        <f t="shared" si="164"/>
        <v>42900</v>
      </c>
      <c r="P233" s="32">
        <f t="shared" si="164"/>
        <v>42900</v>
      </c>
      <c r="Q233" s="32">
        <f t="shared" si="164"/>
        <v>42900</v>
      </c>
      <c r="R233" s="137">
        <f>SUM(O233:Q233)</f>
        <v>128700</v>
      </c>
      <c r="S233" s="156">
        <f>N233+R233</f>
        <v>260475</v>
      </c>
      <c r="T233" s="18">
        <f>S233+J233</f>
        <v>519525</v>
      </c>
    </row>
    <row r="234" spans="1:20" ht="12.75" outlineLevel="1">
      <c r="A234" s="2" t="s">
        <v>36</v>
      </c>
      <c r="B234" s="32">
        <f t="shared" si="161"/>
        <v>0</v>
      </c>
      <c r="C234" s="32">
        <f t="shared" si="161"/>
        <v>0</v>
      </c>
      <c r="D234" s="32">
        <f t="shared" si="161"/>
        <v>0</v>
      </c>
      <c r="E234" s="137">
        <f>SUM(B234:D234)</f>
        <v>0</v>
      </c>
      <c r="F234" s="32">
        <f t="shared" si="162"/>
        <v>0</v>
      </c>
      <c r="G234" s="32">
        <f t="shared" si="162"/>
        <v>0</v>
      </c>
      <c r="H234" s="32">
        <f t="shared" si="162"/>
        <v>0</v>
      </c>
      <c r="I234" s="137">
        <f>SUM(F234:H234)</f>
        <v>0</v>
      </c>
      <c r="J234" s="156">
        <f>E234+I234</f>
        <v>0</v>
      </c>
      <c r="K234" s="32">
        <f t="shared" si="163"/>
        <v>0</v>
      </c>
      <c r="L234" s="32">
        <f t="shared" si="163"/>
        <v>0</v>
      </c>
      <c r="M234" s="32">
        <f t="shared" si="163"/>
        <v>0</v>
      </c>
      <c r="N234" s="137">
        <f>SUM(K234:M234)</f>
        <v>0</v>
      </c>
      <c r="O234" s="32">
        <f t="shared" si="164"/>
        <v>0</v>
      </c>
      <c r="P234" s="32">
        <f t="shared" si="164"/>
        <v>0</v>
      </c>
      <c r="Q234" s="32">
        <f t="shared" si="164"/>
        <v>0</v>
      </c>
      <c r="R234" s="137">
        <f>SUM(O234:Q234)</f>
        <v>0</v>
      </c>
      <c r="S234" s="156">
        <f>N234+R234</f>
        <v>0</v>
      </c>
      <c r="T234" s="18">
        <f>S234+J234</f>
        <v>0</v>
      </c>
    </row>
    <row r="235" spans="1:20" ht="12.75" outlineLevel="1">
      <c r="A235" s="1" t="s">
        <v>37</v>
      </c>
      <c r="B235" s="33"/>
      <c r="C235" s="33"/>
      <c r="D235" s="33"/>
      <c r="F235" s="33"/>
      <c r="G235" s="33"/>
      <c r="H235" s="33"/>
      <c r="K235" s="33"/>
      <c r="L235" s="33"/>
      <c r="M235" s="33"/>
      <c r="O235" s="33"/>
      <c r="P235" s="33"/>
      <c r="Q235" s="33"/>
      <c r="T235" s="31"/>
    </row>
    <row r="236" spans="1:20" ht="12.75" outlineLevel="1">
      <c r="A236" s="2" t="s">
        <v>38</v>
      </c>
      <c r="B236" s="32">
        <f aca="true" t="shared" si="165" ref="B236:D237">B110*$D139</f>
        <v>204500</v>
      </c>
      <c r="C236" s="32">
        <f t="shared" si="165"/>
        <v>186000</v>
      </c>
      <c r="D236" s="32">
        <f t="shared" si="165"/>
        <v>189500</v>
      </c>
      <c r="E236" s="137">
        <f>SUM(B236:D236)</f>
        <v>580000</v>
      </c>
      <c r="F236" s="32">
        <f aca="true" t="shared" si="166" ref="F236:H239">F110*$D139</f>
        <v>200000</v>
      </c>
      <c r="G236" s="32">
        <f t="shared" si="166"/>
        <v>200000</v>
      </c>
      <c r="H236" s="32">
        <f t="shared" si="166"/>
        <v>201000</v>
      </c>
      <c r="I236" s="137">
        <f>SUM(F236:H236)</f>
        <v>601000</v>
      </c>
      <c r="J236" s="156">
        <f>E236+I236</f>
        <v>1181000</v>
      </c>
      <c r="K236" s="32">
        <f aca="true" t="shared" si="167" ref="K236:M239">K110*$D139</f>
        <v>204000</v>
      </c>
      <c r="L236" s="32">
        <f t="shared" si="167"/>
        <v>208000</v>
      </c>
      <c r="M236" s="32">
        <f t="shared" si="167"/>
        <v>217000</v>
      </c>
      <c r="N236" s="137">
        <f>SUM(K236:M236)</f>
        <v>629000</v>
      </c>
      <c r="O236" s="32">
        <f aca="true" t="shared" si="168" ref="O236:Q239">O110*$D139</f>
        <v>208000</v>
      </c>
      <c r="P236" s="32">
        <f t="shared" si="168"/>
        <v>208000</v>
      </c>
      <c r="Q236" s="32">
        <f t="shared" si="168"/>
        <v>208000</v>
      </c>
      <c r="R236" s="137">
        <f>SUM(O236:Q236)</f>
        <v>624000</v>
      </c>
      <c r="S236" s="156">
        <f>N236+R236</f>
        <v>1253000</v>
      </c>
      <c r="T236" s="18">
        <f>S236+J236</f>
        <v>2434000</v>
      </c>
    </row>
    <row r="237" spans="1:20" ht="12.75" outlineLevel="1">
      <c r="A237" s="2" t="s">
        <v>39</v>
      </c>
      <c r="B237" s="32">
        <f t="shared" si="165"/>
        <v>106500</v>
      </c>
      <c r="C237" s="32">
        <f t="shared" si="165"/>
        <v>101200</v>
      </c>
      <c r="D237" s="32">
        <f t="shared" si="165"/>
        <v>102800</v>
      </c>
      <c r="E237" s="137">
        <f>SUM(B237:D237)</f>
        <v>310500</v>
      </c>
      <c r="F237" s="32">
        <f t="shared" si="166"/>
        <v>107600</v>
      </c>
      <c r="G237" s="32">
        <f t="shared" si="166"/>
        <v>107600</v>
      </c>
      <c r="H237" s="32">
        <f t="shared" si="166"/>
        <v>108600</v>
      </c>
      <c r="I237" s="137">
        <f>SUM(F237:H237)</f>
        <v>323800</v>
      </c>
      <c r="J237" s="156">
        <f>E237+I237</f>
        <v>634300</v>
      </c>
      <c r="K237" s="32">
        <f t="shared" si="167"/>
        <v>111600</v>
      </c>
      <c r="L237" s="32">
        <f t="shared" si="167"/>
        <v>113200</v>
      </c>
      <c r="M237" s="32">
        <f t="shared" si="167"/>
        <v>117400</v>
      </c>
      <c r="N237" s="137">
        <f>SUM(K237:M237)</f>
        <v>342200</v>
      </c>
      <c r="O237" s="32">
        <f t="shared" si="168"/>
        <v>115600</v>
      </c>
      <c r="P237" s="32">
        <f t="shared" si="168"/>
        <v>115600</v>
      </c>
      <c r="Q237" s="32">
        <f t="shared" si="168"/>
        <v>115600</v>
      </c>
      <c r="R237" s="137">
        <f>SUM(O237:Q237)</f>
        <v>346800</v>
      </c>
      <c r="S237" s="156">
        <f>N237+R237</f>
        <v>689000</v>
      </c>
      <c r="T237" s="18">
        <f>S237+J237</f>
        <v>1323300</v>
      </c>
    </row>
    <row r="238" spans="1:20" ht="12.75" outlineLevel="1">
      <c r="A238" s="2" t="s">
        <v>40</v>
      </c>
      <c r="B238" s="32">
        <f aca="true" t="shared" si="169" ref="B238:D243">B112*$D141</f>
        <v>110500</v>
      </c>
      <c r="C238" s="32">
        <f t="shared" si="169"/>
        <v>94800</v>
      </c>
      <c r="D238" s="32">
        <f t="shared" si="169"/>
        <v>97800</v>
      </c>
      <c r="E238" s="137">
        <f>SUM(B238:D238)</f>
        <v>303100</v>
      </c>
      <c r="F238" s="32">
        <f t="shared" si="166"/>
        <v>106800</v>
      </c>
      <c r="G238" s="32">
        <f t="shared" si="166"/>
        <v>106800</v>
      </c>
      <c r="H238" s="32">
        <f t="shared" si="166"/>
        <v>107800</v>
      </c>
      <c r="I238" s="137">
        <f>SUM(F238:H238)</f>
        <v>321400</v>
      </c>
      <c r="J238" s="156">
        <f>E238+I238</f>
        <v>624500</v>
      </c>
      <c r="K238" s="32">
        <f t="shared" si="167"/>
        <v>110800</v>
      </c>
      <c r="L238" s="32">
        <f t="shared" si="167"/>
        <v>111300</v>
      </c>
      <c r="M238" s="32">
        <f t="shared" si="167"/>
        <v>113300</v>
      </c>
      <c r="N238" s="137">
        <f>SUM(K238:M238)</f>
        <v>335400</v>
      </c>
      <c r="O238" s="32">
        <f t="shared" si="168"/>
        <v>114800</v>
      </c>
      <c r="P238" s="32">
        <f t="shared" si="168"/>
        <v>114800</v>
      </c>
      <c r="Q238" s="32">
        <f t="shared" si="168"/>
        <v>114800</v>
      </c>
      <c r="R238" s="137">
        <f>SUM(O238:Q238)</f>
        <v>344400</v>
      </c>
      <c r="S238" s="156">
        <f>N238+R238</f>
        <v>679800</v>
      </c>
      <c r="T238" s="18">
        <f>S238+J238</f>
        <v>1304300</v>
      </c>
    </row>
    <row r="239" spans="1:20" ht="12.75" outlineLevel="1">
      <c r="A239" s="2" t="s">
        <v>41</v>
      </c>
      <c r="B239" s="32">
        <f t="shared" si="169"/>
        <v>64400</v>
      </c>
      <c r="C239" s="32">
        <f t="shared" si="169"/>
        <v>56000</v>
      </c>
      <c r="D239" s="32">
        <f t="shared" si="169"/>
        <v>57900</v>
      </c>
      <c r="E239" s="137">
        <f>SUM(B239:D239)</f>
        <v>178300</v>
      </c>
      <c r="F239" s="32">
        <f t="shared" si="166"/>
        <v>63600</v>
      </c>
      <c r="G239" s="32">
        <f t="shared" si="166"/>
        <v>63600</v>
      </c>
      <c r="H239" s="32">
        <f t="shared" si="166"/>
        <v>64000</v>
      </c>
      <c r="I239" s="137">
        <f>SUM(F239:H239)</f>
        <v>191200</v>
      </c>
      <c r="J239" s="156">
        <f>E239+I239</f>
        <v>369500</v>
      </c>
      <c r="K239" s="32">
        <f t="shared" si="167"/>
        <v>65200</v>
      </c>
      <c r="L239" s="32">
        <f t="shared" si="167"/>
        <v>65300</v>
      </c>
      <c r="M239" s="32">
        <f t="shared" si="167"/>
        <v>66500</v>
      </c>
      <c r="N239" s="137">
        <f>SUM(K239:M239)</f>
        <v>197000</v>
      </c>
      <c r="O239" s="32">
        <f t="shared" si="168"/>
        <v>69200</v>
      </c>
      <c r="P239" s="32">
        <f t="shared" si="168"/>
        <v>69200</v>
      </c>
      <c r="Q239" s="32">
        <f t="shared" si="168"/>
        <v>69200</v>
      </c>
      <c r="R239" s="137">
        <f>SUM(O239:Q239)</f>
        <v>207600</v>
      </c>
      <c r="S239" s="156">
        <f>N239+R239</f>
        <v>404600</v>
      </c>
      <c r="T239" s="18">
        <f>S239+J239</f>
        <v>774100</v>
      </c>
    </row>
    <row r="240" spans="1:20" ht="12.75" outlineLevel="1">
      <c r="A240" s="1" t="s">
        <v>42</v>
      </c>
      <c r="B240" s="33"/>
      <c r="C240" s="33"/>
      <c r="D240" s="33"/>
      <c r="F240" s="33"/>
      <c r="G240" s="33"/>
      <c r="H240" s="33"/>
      <c r="K240" s="33"/>
      <c r="L240" s="33"/>
      <c r="M240" s="33"/>
      <c r="O240" s="33"/>
      <c r="P240" s="33"/>
      <c r="Q240" s="33"/>
      <c r="T240" s="31"/>
    </row>
    <row r="241" spans="1:20" ht="12.75" outlineLevel="1">
      <c r="A241" s="2" t="s">
        <v>43</v>
      </c>
      <c r="B241" s="32">
        <f t="shared" si="169"/>
        <v>53500</v>
      </c>
      <c r="C241" s="32">
        <f t="shared" si="169"/>
        <v>49200</v>
      </c>
      <c r="D241" s="32">
        <f t="shared" si="169"/>
        <v>50600</v>
      </c>
      <c r="E241" s="137">
        <f>SUM(B241:D241)</f>
        <v>153300</v>
      </c>
      <c r="F241" s="32">
        <f>F115*$D144</f>
        <v>54800</v>
      </c>
      <c r="G241" s="32">
        <f>G115*$D144</f>
        <v>54800</v>
      </c>
      <c r="H241" s="32">
        <f>H115*$D144</f>
        <v>57400</v>
      </c>
      <c r="I241" s="137">
        <f>SUM(F241:H241)</f>
        <v>167000</v>
      </c>
      <c r="J241" s="156">
        <f>E241+I241</f>
        <v>320300</v>
      </c>
      <c r="K241" s="32">
        <f>K115*$D144</f>
        <v>63600</v>
      </c>
      <c r="L241" s="32">
        <f>L115*$D144</f>
        <v>60400</v>
      </c>
      <c r="M241" s="32">
        <f>M115*$D144</f>
        <v>64200</v>
      </c>
      <c r="N241" s="137">
        <f>SUM(K241:M241)</f>
        <v>188200</v>
      </c>
      <c r="O241" s="32">
        <f>O115*$D144</f>
        <v>61200</v>
      </c>
      <c r="P241" s="32">
        <f>P115*$D144</f>
        <v>61200</v>
      </c>
      <c r="Q241" s="32">
        <f>Q115*$D144</f>
        <v>61200</v>
      </c>
      <c r="R241" s="137">
        <f>SUM(O241:Q241)</f>
        <v>183600</v>
      </c>
      <c r="S241" s="156">
        <f>N241+R241</f>
        <v>371800</v>
      </c>
      <c r="T241" s="18">
        <f>S241+J241</f>
        <v>692100</v>
      </c>
    </row>
    <row r="242" spans="1:20" ht="12.75" outlineLevel="1">
      <c r="A242" s="1" t="s">
        <v>44</v>
      </c>
      <c r="B242" s="33"/>
      <c r="C242" s="33"/>
      <c r="D242" s="33"/>
      <c r="F242" s="33"/>
      <c r="G242" s="33"/>
      <c r="H242" s="33"/>
      <c r="K242" s="33"/>
      <c r="L242" s="33"/>
      <c r="M242" s="33"/>
      <c r="O242" s="33"/>
      <c r="P242" s="33"/>
      <c r="Q242" s="33"/>
      <c r="T242" s="31"/>
    </row>
    <row r="243" spans="1:20" ht="12.75" outlineLevel="1">
      <c r="A243" s="2" t="s">
        <v>45</v>
      </c>
      <c r="B243" s="32">
        <f t="shared" si="169"/>
        <v>134500</v>
      </c>
      <c r="C243" s="32">
        <f t="shared" si="169"/>
        <v>121400</v>
      </c>
      <c r="D243" s="32">
        <f t="shared" si="169"/>
        <v>120000</v>
      </c>
      <c r="E243" s="137">
        <f>SUM(B243:D243)</f>
        <v>375900</v>
      </c>
      <c r="F243" s="32">
        <f>F117*$D146</f>
        <v>106400</v>
      </c>
      <c r="G243" s="32">
        <f>G117*$D146</f>
        <v>104600</v>
      </c>
      <c r="H243" s="32">
        <f>H117*$D146</f>
        <v>106400</v>
      </c>
      <c r="I243" s="137">
        <f>SUM(F243:H243)</f>
        <v>317400</v>
      </c>
      <c r="J243" s="156">
        <f>E243+I243</f>
        <v>693300</v>
      </c>
      <c r="K243" s="32">
        <f>K117*$D146</f>
        <v>113400</v>
      </c>
      <c r="L243" s="32">
        <f>L117*$D146</f>
        <v>102900</v>
      </c>
      <c r="M243" s="32">
        <f>M117*$D146</f>
        <v>105700</v>
      </c>
      <c r="N243" s="137">
        <f>SUM(K243:M243)</f>
        <v>322000</v>
      </c>
      <c r="O243" s="32">
        <f>O117*$D146</f>
        <v>106700</v>
      </c>
      <c r="P243" s="32">
        <f>P117*$D146</f>
        <v>110100</v>
      </c>
      <c r="Q243" s="32">
        <f>Q117*$D146</f>
        <v>114000</v>
      </c>
      <c r="R243" s="137">
        <f>SUM(O243:Q243)</f>
        <v>330800</v>
      </c>
      <c r="S243" s="156">
        <f>N243+R243</f>
        <v>652800</v>
      </c>
      <c r="T243" s="18">
        <f>S243+J243</f>
        <v>1346100</v>
      </c>
    </row>
    <row r="244" spans="1:20" ht="12.75" outlineLevel="1">
      <c r="A244" s="2" t="s">
        <v>61</v>
      </c>
      <c r="B244" s="34">
        <f>SUM(B219:B243)</f>
        <v>1159750</v>
      </c>
      <c r="C244" s="34">
        <f>SUM(C219:C243)</f>
        <v>1089440</v>
      </c>
      <c r="D244" s="34">
        <f>SUM(D219:D243)</f>
        <v>1104390</v>
      </c>
      <c r="E244" s="139">
        <f>SUM(B244:D244)</f>
        <v>3353580</v>
      </c>
      <c r="F244" s="34">
        <f>SUM(F219:F243)</f>
        <v>1139840</v>
      </c>
      <c r="G244" s="34">
        <f>SUM(G219:G243)</f>
        <v>1138040</v>
      </c>
      <c r="H244" s="34">
        <f>SUM(H219:H243)</f>
        <v>1155500</v>
      </c>
      <c r="I244" s="139">
        <f>SUM(F244:H244)</f>
        <v>3433380</v>
      </c>
      <c r="J244" s="158">
        <f>I244+E244</f>
        <v>6786960</v>
      </c>
      <c r="K244" s="34">
        <f>SUM(K219:K243)</f>
        <v>1199855</v>
      </c>
      <c r="L244" s="34">
        <f>SUM(L219:L243)</f>
        <v>1173170</v>
      </c>
      <c r="M244" s="34">
        <f>SUM(M219:M243)</f>
        <v>1207390</v>
      </c>
      <c r="N244" s="139">
        <f>SUM(K244:M244)</f>
        <v>3580415</v>
      </c>
      <c r="O244" s="34">
        <f>SUM(O219:O243)</f>
        <v>1188440</v>
      </c>
      <c r="P244" s="34">
        <f>SUM(P219:P243)</f>
        <v>1191840</v>
      </c>
      <c r="Q244" s="34">
        <f>SUM(Q219:Q243)</f>
        <v>1195740</v>
      </c>
      <c r="R244" s="139">
        <f>SUM(O244:Q244)</f>
        <v>3576020</v>
      </c>
      <c r="S244" s="158">
        <f>R244+N244</f>
        <v>7156435</v>
      </c>
      <c r="T244" s="34">
        <f>S244+J244</f>
        <v>13943395</v>
      </c>
    </row>
    <row r="245" spans="1:20" ht="12.75" outlineLevel="1">
      <c r="A245" t="s">
        <v>62</v>
      </c>
      <c r="B245" s="34">
        <f aca="true" t="shared" si="170" ref="B245:T245">B244/60</f>
        <v>19329.166666666668</v>
      </c>
      <c r="C245" s="34">
        <f t="shared" si="170"/>
        <v>18157.333333333332</v>
      </c>
      <c r="D245" s="34">
        <f t="shared" si="170"/>
        <v>18406.5</v>
      </c>
      <c r="E245" s="139">
        <f t="shared" si="170"/>
        <v>55893</v>
      </c>
      <c r="F245" s="34">
        <f t="shared" si="170"/>
        <v>18997.333333333332</v>
      </c>
      <c r="G245" s="34">
        <f t="shared" si="170"/>
        <v>18967.333333333332</v>
      </c>
      <c r="H245" s="34">
        <f t="shared" si="170"/>
        <v>19258.333333333332</v>
      </c>
      <c r="I245" s="139">
        <f t="shared" si="170"/>
        <v>57223</v>
      </c>
      <c r="J245" s="158">
        <f t="shared" si="170"/>
        <v>113116</v>
      </c>
      <c r="K245" s="34">
        <f t="shared" si="170"/>
        <v>19997.583333333332</v>
      </c>
      <c r="L245" s="34">
        <f t="shared" si="170"/>
        <v>19552.833333333332</v>
      </c>
      <c r="M245" s="34">
        <f t="shared" si="170"/>
        <v>20123.166666666668</v>
      </c>
      <c r="N245" s="139">
        <f t="shared" si="170"/>
        <v>59673.583333333336</v>
      </c>
      <c r="O245" s="34">
        <f t="shared" si="170"/>
        <v>19807.333333333332</v>
      </c>
      <c r="P245" s="34">
        <f t="shared" si="170"/>
        <v>19864</v>
      </c>
      <c r="Q245" s="34">
        <f t="shared" si="170"/>
        <v>19929</v>
      </c>
      <c r="R245" s="139">
        <f t="shared" si="170"/>
        <v>59600.333333333336</v>
      </c>
      <c r="S245" s="158">
        <f t="shared" si="170"/>
        <v>119273.91666666667</v>
      </c>
      <c r="T245" s="34">
        <f t="shared" si="170"/>
        <v>232389.91666666666</v>
      </c>
    </row>
    <row r="246" spans="1:20" ht="12.75" outlineLevel="1">
      <c r="A246" t="s">
        <v>59</v>
      </c>
      <c r="B246" s="15">
        <f>7*(30-5)</f>
        <v>175</v>
      </c>
      <c r="C246" s="15">
        <f>7*(31-5)</f>
        <v>182</v>
      </c>
      <c r="D246" s="15">
        <f>7*(30-5)</f>
        <v>175</v>
      </c>
      <c r="E246" s="137">
        <f>SUM(B246:D246)</f>
        <v>532</v>
      </c>
      <c r="F246" s="15">
        <f>7*(30-5)</f>
        <v>175</v>
      </c>
      <c r="G246" s="15">
        <f>7*(31-5)</f>
        <v>182</v>
      </c>
      <c r="H246" s="15">
        <f>7*(30-5)</f>
        <v>175</v>
      </c>
      <c r="I246" s="137">
        <f>SUM(F246:H246)</f>
        <v>532</v>
      </c>
      <c r="J246" s="156">
        <f>I246+E246</f>
        <v>1064</v>
      </c>
      <c r="K246" s="15">
        <f>7*(30-5)</f>
        <v>175</v>
      </c>
      <c r="L246" s="15">
        <f>7*(30-5)</f>
        <v>175</v>
      </c>
      <c r="M246" s="15">
        <f>7*(31-5)</f>
        <v>182</v>
      </c>
      <c r="N246" s="137">
        <f>SUM(K246:M246)</f>
        <v>532</v>
      </c>
      <c r="O246" s="15">
        <f>7*(31-5)</f>
        <v>182</v>
      </c>
      <c r="P246" s="15">
        <f>7*(28-5)</f>
        <v>161</v>
      </c>
      <c r="Q246" s="15">
        <f>7*(31-5)</f>
        <v>182</v>
      </c>
      <c r="R246" s="137">
        <f>SUM(O246:Q246)</f>
        <v>525</v>
      </c>
      <c r="S246" s="156">
        <f>R246+N246</f>
        <v>1057</v>
      </c>
      <c r="T246" s="15">
        <f>S246+J246</f>
        <v>2121</v>
      </c>
    </row>
    <row r="247" spans="1:20" ht="12.75" outlineLevel="1">
      <c r="A247" t="s">
        <v>60</v>
      </c>
      <c r="B247" s="34">
        <f>B245/B246</f>
        <v>110.45238095238096</v>
      </c>
      <c r="C247" s="34">
        <f>C245/C246</f>
        <v>99.76556776556775</v>
      </c>
      <c r="D247" s="34">
        <f>D245/D246</f>
        <v>105.18</v>
      </c>
      <c r="E247" s="139">
        <f>D247</f>
        <v>105.18</v>
      </c>
      <c r="F247" s="34">
        <f>F245/F246</f>
        <v>108.55619047619047</v>
      </c>
      <c r="G247" s="34">
        <f>G245/G246</f>
        <v>104.21611721611721</v>
      </c>
      <c r="H247" s="34">
        <f>H245/H246</f>
        <v>110.04761904761904</v>
      </c>
      <c r="I247" s="139">
        <f>H247</f>
        <v>110.04761904761904</v>
      </c>
      <c r="J247" s="158">
        <f>I247</f>
        <v>110.04761904761904</v>
      </c>
      <c r="K247" s="34">
        <f>K245/K246</f>
        <v>114.27190476190475</v>
      </c>
      <c r="L247" s="34">
        <f>L245/L246</f>
        <v>111.73047619047618</v>
      </c>
      <c r="M247" s="34">
        <f>M245/M246</f>
        <v>110.56684981684982</v>
      </c>
      <c r="N247" s="139">
        <f>M247</f>
        <v>110.56684981684982</v>
      </c>
      <c r="O247" s="34">
        <f>O245/O246</f>
        <v>108.83150183150182</v>
      </c>
      <c r="P247" s="34">
        <f>P245/P246</f>
        <v>123.37888198757764</v>
      </c>
      <c r="Q247" s="34">
        <f>Q245/Q246</f>
        <v>109.5</v>
      </c>
      <c r="R247" s="139">
        <f>Q247</f>
        <v>109.5</v>
      </c>
      <c r="S247" s="158">
        <f>R247</f>
        <v>109.5</v>
      </c>
      <c r="T247" s="34">
        <f>S247</f>
        <v>109.5</v>
      </c>
    </row>
    <row r="248" spans="1:20" ht="12.75" outlineLevel="1">
      <c r="A248" t="s">
        <v>76</v>
      </c>
      <c r="B248" s="34">
        <f>D335*B335+D336*B336+D337*B337+D338*B338</f>
        <v>50362.84154046504</v>
      </c>
      <c r="C248" s="34">
        <f>B248</f>
        <v>50362.84154046504</v>
      </c>
      <c r="D248" s="34">
        <f>C248</f>
        <v>50362.84154046504</v>
      </c>
      <c r="E248" s="139">
        <f>SUM(B248:D248)</f>
        <v>151088.5246213951</v>
      </c>
      <c r="F248" s="34">
        <f>B248</f>
        <v>50362.84154046504</v>
      </c>
      <c r="G248" s="34">
        <f>C248</f>
        <v>50362.84154046504</v>
      </c>
      <c r="H248" s="34">
        <f>D248</f>
        <v>50362.84154046504</v>
      </c>
      <c r="I248" s="139">
        <f>SUM(F248:H248)</f>
        <v>151088.5246213951</v>
      </c>
      <c r="J248" s="158">
        <f>I248+E248</f>
        <v>302177.0492427902</v>
      </c>
      <c r="K248" s="34">
        <f>G248</f>
        <v>50362.84154046504</v>
      </c>
      <c r="L248" s="34">
        <f>H248</f>
        <v>50362.84154046504</v>
      </c>
      <c r="M248" s="34">
        <f>L248</f>
        <v>50362.84154046504</v>
      </c>
      <c r="N248" s="139">
        <f>SUM(K248:M248)</f>
        <v>151088.5246213951</v>
      </c>
      <c r="O248" s="34">
        <f>K248</f>
        <v>50362.84154046504</v>
      </c>
      <c r="P248" s="34">
        <f>L248</f>
        <v>50362.84154046504</v>
      </c>
      <c r="Q248" s="34">
        <f>P248</f>
        <v>50362.84154046504</v>
      </c>
      <c r="R248" s="139">
        <f>SUM(O248:Q248)</f>
        <v>151088.5246213951</v>
      </c>
      <c r="S248" s="158">
        <f>R248+N248</f>
        <v>302177.0492427902</v>
      </c>
      <c r="T248" s="34">
        <f>S248+J248</f>
        <v>604354.0984855804</v>
      </c>
    </row>
    <row r="249" spans="1:20" ht="12.75" outlineLevel="1">
      <c r="A249" t="s">
        <v>77</v>
      </c>
      <c r="B249" s="34">
        <v>4000</v>
      </c>
      <c r="C249" s="34">
        <v>4000</v>
      </c>
      <c r="D249" s="34">
        <v>4000</v>
      </c>
      <c r="E249" s="139"/>
      <c r="F249" s="34">
        <v>4000</v>
      </c>
      <c r="G249" s="34">
        <v>4000</v>
      </c>
      <c r="H249" s="34">
        <v>4000</v>
      </c>
      <c r="I249" s="139"/>
      <c r="J249" s="158"/>
      <c r="K249" s="34">
        <v>4000</v>
      </c>
      <c r="L249" s="34">
        <v>4000</v>
      </c>
      <c r="M249" s="34">
        <v>4000</v>
      </c>
      <c r="N249" s="139"/>
      <c r="O249" s="34">
        <v>4000</v>
      </c>
      <c r="P249" s="34">
        <v>4000</v>
      </c>
      <c r="Q249" s="34">
        <v>4000</v>
      </c>
      <c r="R249" s="139"/>
      <c r="S249" s="158"/>
      <c r="T249" s="34"/>
    </row>
    <row r="250" spans="1:20" ht="12.75" outlineLevel="1">
      <c r="A250" t="s">
        <v>78</v>
      </c>
      <c r="B250" s="34">
        <f>B247*B249</f>
        <v>441809.52380952385</v>
      </c>
      <c r="C250" s="34">
        <f>C247*C249</f>
        <v>399062.27106227103</v>
      </c>
      <c r="D250" s="34">
        <f>D247*D249</f>
        <v>420720</v>
      </c>
      <c r="E250" s="139">
        <f>SUM(B250:D250)</f>
        <v>1261591.794871795</v>
      </c>
      <c r="F250" s="34">
        <f>F247*F249</f>
        <v>434224.76190476184</v>
      </c>
      <c r="G250" s="34">
        <f>G247*G249</f>
        <v>416864.46886446886</v>
      </c>
      <c r="H250" s="34">
        <f>H247*H249</f>
        <v>440190.47619047615</v>
      </c>
      <c r="I250" s="139">
        <f>SUM(F250:H250)</f>
        <v>1291279.706959707</v>
      </c>
      <c r="J250" s="158">
        <f>I250+E250</f>
        <v>2552871.5018315017</v>
      </c>
      <c r="K250" s="34">
        <f>K247*K249</f>
        <v>457087.619047619</v>
      </c>
      <c r="L250" s="34">
        <f>L247*L249</f>
        <v>446921.90476190473</v>
      </c>
      <c r="M250" s="34">
        <f>M247*M249</f>
        <v>442267.3992673993</v>
      </c>
      <c r="N250" s="139">
        <f>SUM(K250:M250)</f>
        <v>1346276.923076923</v>
      </c>
      <c r="O250" s="34">
        <f>O247*O249</f>
        <v>435326.0073260073</v>
      </c>
      <c r="P250" s="34">
        <f>P247*P249</f>
        <v>493515.52795031056</v>
      </c>
      <c r="Q250" s="34">
        <f>Q247*Q249</f>
        <v>438000</v>
      </c>
      <c r="R250" s="139">
        <f>SUM(O250:Q250)</f>
        <v>1366841.535276318</v>
      </c>
      <c r="S250" s="158">
        <f>R250+N250</f>
        <v>2713118.458353241</v>
      </c>
      <c r="T250" s="34">
        <f>S250+J250</f>
        <v>5265989.960184743</v>
      </c>
    </row>
    <row r="251" spans="1:20" ht="13.5" outlineLevel="1" thickBot="1">
      <c r="A251" t="s">
        <v>81</v>
      </c>
      <c r="B251" s="34">
        <f>D343</f>
        <v>11111.111111111111</v>
      </c>
      <c r="C251" s="34">
        <f>B251</f>
        <v>11111.111111111111</v>
      </c>
      <c r="D251" s="34">
        <f>C251</f>
        <v>11111.111111111111</v>
      </c>
      <c r="E251" s="139">
        <f>SUM(B251:D251)</f>
        <v>33333.333333333336</v>
      </c>
      <c r="F251" s="34">
        <f>B251</f>
        <v>11111.111111111111</v>
      </c>
      <c r="G251" s="34">
        <f>C251</f>
        <v>11111.111111111111</v>
      </c>
      <c r="H251" s="34">
        <f>D251</f>
        <v>11111.111111111111</v>
      </c>
      <c r="I251" s="139">
        <f>SUM(F251:H251)</f>
        <v>33333.333333333336</v>
      </c>
      <c r="J251" s="158">
        <f>I251+E251</f>
        <v>66666.66666666667</v>
      </c>
      <c r="K251" s="34">
        <f>B251</f>
        <v>11111.111111111111</v>
      </c>
      <c r="L251" s="34">
        <f>C251</f>
        <v>11111.111111111111</v>
      </c>
      <c r="M251" s="34">
        <f>D251</f>
        <v>11111.111111111111</v>
      </c>
      <c r="N251" s="139">
        <f>SUM(K251:M251)</f>
        <v>33333.333333333336</v>
      </c>
      <c r="O251" s="34">
        <f>B251</f>
        <v>11111.111111111111</v>
      </c>
      <c r="P251" s="34">
        <f>C251</f>
        <v>11111.111111111111</v>
      </c>
      <c r="Q251" s="34">
        <f>D251</f>
        <v>11111.111111111111</v>
      </c>
      <c r="R251" s="139">
        <f>SUM(O251:Q251)</f>
        <v>33333.333333333336</v>
      </c>
      <c r="S251" s="158">
        <f>R251+N251</f>
        <v>66666.66666666667</v>
      </c>
      <c r="T251" s="34">
        <f>S251+J251</f>
        <v>133333.33333333334</v>
      </c>
    </row>
    <row r="252" spans="1:20" s="5" customFormat="1" ht="13.5" outlineLevel="1" thickBot="1">
      <c r="A252" s="5" t="s">
        <v>82</v>
      </c>
      <c r="B252" s="44">
        <f>B248+B250+B251</f>
        <v>503283.4764611</v>
      </c>
      <c r="C252" s="44">
        <f>C248+C250+C251</f>
        <v>460536.22371384717</v>
      </c>
      <c r="D252" s="44">
        <f>D248+D250+D251</f>
        <v>482193.95265157614</v>
      </c>
      <c r="E252" s="144">
        <f>SUM(B252:D252)</f>
        <v>1446013.6528265234</v>
      </c>
      <c r="F252" s="44">
        <f>F248+F250+F251</f>
        <v>495698.714556338</v>
      </c>
      <c r="G252" s="44">
        <f>G248+G250+G251</f>
        <v>478338.421516045</v>
      </c>
      <c r="H252" s="44">
        <f>H248+H250+H251</f>
        <v>501664.4288420523</v>
      </c>
      <c r="I252" s="144">
        <f>SUM(F252:H252)</f>
        <v>1475701.5649144354</v>
      </c>
      <c r="J252" s="164">
        <f>I252+E252</f>
        <v>2921715.2177409586</v>
      </c>
      <c r="K252" s="44">
        <f>K248+K250+K251</f>
        <v>518561.57169919513</v>
      </c>
      <c r="L252" s="44">
        <f>L248+L250+L251</f>
        <v>508395.8574134809</v>
      </c>
      <c r="M252" s="44">
        <f>M248+M250+M251</f>
        <v>503741.3519189754</v>
      </c>
      <c r="N252" s="144">
        <f>SUM(K252:M252)</f>
        <v>1530698.7810316514</v>
      </c>
      <c r="O252" s="44">
        <f>O248+O250+O251</f>
        <v>496799.95997758344</v>
      </c>
      <c r="P252" s="44">
        <f>P248+P250+P251</f>
        <v>554989.4806018868</v>
      </c>
      <c r="Q252" s="44">
        <f>Q248+Q250+Q251</f>
        <v>499473.95265157614</v>
      </c>
      <c r="R252" s="144">
        <f>SUM(O252:Q252)</f>
        <v>1551263.3932310464</v>
      </c>
      <c r="S252" s="164">
        <f>R252+N252</f>
        <v>3081962.174262698</v>
      </c>
      <c r="T252" s="44">
        <f>S252+J252</f>
        <v>6003677.392003656</v>
      </c>
    </row>
    <row r="253" spans="1:20" s="7" customFormat="1" ht="12.75">
      <c r="A253" s="7" t="s">
        <v>83</v>
      </c>
      <c r="B253" s="45">
        <f aca="true" t="shared" si="171" ref="B253:T253">B252/B244</f>
        <v>0.43395859147324856</v>
      </c>
      <c r="C253" s="45">
        <f t="shared" si="171"/>
        <v>0.422727478074834</v>
      </c>
      <c r="D253" s="45">
        <f t="shared" si="171"/>
        <v>0.43661564542559794</v>
      </c>
      <c r="E253" s="145">
        <f t="shared" si="171"/>
        <v>0.4311850776860917</v>
      </c>
      <c r="F253" s="45">
        <f t="shared" si="171"/>
        <v>0.43488447023822463</v>
      </c>
      <c r="G253" s="45">
        <f t="shared" si="171"/>
        <v>0.42031775817725653</v>
      </c>
      <c r="H253" s="45">
        <f t="shared" si="171"/>
        <v>0.4341535515725247</v>
      </c>
      <c r="I253" s="145">
        <f t="shared" si="171"/>
        <v>0.429810147701226</v>
      </c>
      <c r="J253" s="165">
        <f t="shared" si="171"/>
        <v>0.43048952958923564</v>
      </c>
      <c r="K253" s="45">
        <f t="shared" si="171"/>
        <v>0.43218686566226344</v>
      </c>
      <c r="L253" s="45">
        <f t="shared" si="171"/>
        <v>0.43335224853472293</v>
      </c>
      <c r="M253" s="45">
        <f t="shared" si="171"/>
        <v>0.41721511021209007</v>
      </c>
      <c r="N253" s="145">
        <f t="shared" si="171"/>
        <v>0.42751993303336383</v>
      </c>
      <c r="O253" s="45">
        <f t="shared" si="171"/>
        <v>0.41802695969302905</v>
      </c>
      <c r="P253" s="45">
        <f t="shared" si="171"/>
        <v>0.4656577062373194</v>
      </c>
      <c r="Q253" s="45">
        <f t="shared" si="171"/>
        <v>0.4177111685245757</v>
      </c>
      <c r="R253" s="145">
        <f t="shared" si="171"/>
        <v>0.4337960618875304</v>
      </c>
      <c r="S253" s="165">
        <f t="shared" si="171"/>
        <v>0.4306560702727961</v>
      </c>
      <c r="T253" s="45">
        <f t="shared" si="171"/>
        <v>0.43057500644596647</v>
      </c>
    </row>
    <row r="254" spans="2:20" ht="12.75">
      <c r="B254" s="34"/>
      <c r="C254" s="34"/>
      <c r="D254" s="34"/>
      <c r="E254" s="139"/>
      <c r="F254" s="34"/>
      <c r="G254" s="34"/>
      <c r="H254" s="34"/>
      <c r="I254" s="139"/>
      <c r="J254" s="158"/>
      <c r="K254" s="34"/>
      <c r="L254" s="34"/>
      <c r="M254" s="34"/>
      <c r="N254" s="139"/>
      <c r="O254" s="34"/>
      <c r="P254" s="34"/>
      <c r="Q254" s="34"/>
      <c r="R254" s="139"/>
      <c r="S254" s="158"/>
      <c r="T254" s="34"/>
    </row>
    <row r="255" spans="1:20" s="171" customFormat="1" ht="12.75">
      <c r="A255" s="171" t="s">
        <v>64</v>
      </c>
      <c r="B255" s="138"/>
      <c r="C255" s="138"/>
      <c r="D255" s="138"/>
      <c r="E255" s="138"/>
      <c r="F255" s="138"/>
      <c r="G255" s="138"/>
      <c r="H255" s="138"/>
      <c r="I255" s="138"/>
      <c r="J255" s="157"/>
      <c r="K255" s="138"/>
      <c r="L255" s="138"/>
      <c r="M255" s="138"/>
      <c r="N255" s="138"/>
      <c r="O255" s="138"/>
      <c r="P255" s="138"/>
      <c r="Q255" s="138"/>
      <c r="R255" s="138"/>
      <c r="S255" s="157"/>
      <c r="T255" s="138"/>
    </row>
    <row r="256" spans="1:20" s="3" customFormat="1" ht="12.75" outlineLevel="1">
      <c r="A256" s="3" t="s">
        <v>1</v>
      </c>
      <c r="B256" s="16" t="s">
        <v>2</v>
      </c>
      <c r="C256" s="16" t="s">
        <v>3</v>
      </c>
      <c r="D256" s="16" t="s">
        <v>4</v>
      </c>
      <c r="E256" s="138" t="s">
        <v>5</v>
      </c>
      <c r="F256" s="16" t="s">
        <v>6</v>
      </c>
      <c r="G256" s="16" t="s">
        <v>7</v>
      </c>
      <c r="H256" s="16" t="s">
        <v>8</v>
      </c>
      <c r="I256" s="138" t="s">
        <v>9</v>
      </c>
      <c r="J256" s="157" t="s">
        <v>10</v>
      </c>
      <c r="K256" s="16" t="s">
        <v>11</v>
      </c>
      <c r="L256" s="16" t="s">
        <v>12</v>
      </c>
      <c r="M256" s="16" t="s">
        <v>13</v>
      </c>
      <c r="N256" s="138" t="s">
        <v>14</v>
      </c>
      <c r="O256" s="16" t="s">
        <v>15</v>
      </c>
      <c r="P256" s="16" t="s">
        <v>16</v>
      </c>
      <c r="Q256" s="16" t="s">
        <v>17</v>
      </c>
      <c r="R256" s="138" t="s">
        <v>18</v>
      </c>
      <c r="S256" s="157" t="s">
        <v>19</v>
      </c>
      <c r="T256" s="16">
        <v>2005</v>
      </c>
    </row>
    <row r="257" spans="1:20" ht="12.75" outlineLevel="1">
      <c r="A257" s="1" t="s">
        <v>20</v>
      </c>
      <c r="B257" s="31"/>
      <c r="C257" s="31"/>
      <c r="D257" s="31"/>
      <c r="F257" s="31"/>
      <c r="G257" s="31"/>
      <c r="H257" s="31"/>
      <c r="K257" s="31"/>
      <c r="L257" s="31"/>
      <c r="M257" s="31"/>
      <c r="O257" s="31"/>
      <c r="P257" s="31"/>
      <c r="Q257" s="31"/>
      <c r="T257" s="31"/>
    </row>
    <row r="258" spans="1:20" ht="12.75" outlineLevel="1">
      <c r="A258" s="2" t="s">
        <v>21</v>
      </c>
      <c r="B258" s="32">
        <f aca="true" t="shared" si="172" ref="B258:D261">B93*$E122</f>
        <v>17625</v>
      </c>
      <c r="C258" s="32">
        <f t="shared" si="172"/>
        <v>17500</v>
      </c>
      <c r="D258" s="32">
        <f t="shared" si="172"/>
        <v>17750</v>
      </c>
      <c r="E258" s="137">
        <f aca="true" t="shared" si="173" ref="E258:E263">SUM(B258:D258)</f>
        <v>52875</v>
      </c>
      <c r="F258" s="32">
        <f aca="true" t="shared" si="174" ref="F258:H263">F93*$E122</f>
        <v>18500</v>
      </c>
      <c r="G258" s="32">
        <f t="shared" si="174"/>
        <v>18500</v>
      </c>
      <c r="H258" s="32">
        <f t="shared" si="174"/>
        <v>19250</v>
      </c>
      <c r="I258" s="137">
        <f aca="true" t="shared" si="175" ref="I258:I263">SUM(F258:H258)</f>
        <v>56250</v>
      </c>
      <c r="J258" s="156">
        <f aca="true" t="shared" si="176" ref="J258:J263">E258+I258</f>
        <v>109125</v>
      </c>
      <c r="K258" s="32">
        <f aca="true" t="shared" si="177" ref="K258:M263">K93*$E122</f>
        <v>20875</v>
      </c>
      <c r="L258" s="32">
        <f t="shared" si="177"/>
        <v>19250</v>
      </c>
      <c r="M258" s="32">
        <f t="shared" si="177"/>
        <v>19875</v>
      </c>
      <c r="N258" s="137">
        <f aca="true" t="shared" si="178" ref="N258:N263">SUM(K258:M258)</f>
        <v>60000</v>
      </c>
      <c r="O258" s="32">
        <f aca="true" t="shared" si="179" ref="O258:Q263">O93*$E122</f>
        <v>19500</v>
      </c>
      <c r="P258" s="32">
        <f t="shared" si="179"/>
        <v>19500</v>
      </c>
      <c r="Q258" s="32">
        <f t="shared" si="179"/>
        <v>19500</v>
      </c>
      <c r="R258" s="137">
        <f aca="true" t="shared" si="180" ref="R258:R263">SUM(O258:Q258)</f>
        <v>58500</v>
      </c>
      <c r="S258" s="156">
        <f aca="true" t="shared" si="181" ref="S258:S263">N258+R258</f>
        <v>118500</v>
      </c>
      <c r="T258" s="18">
        <f aca="true" t="shared" si="182" ref="T258:T263">S258+J258</f>
        <v>227625</v>
      </c>
    </row>
    <row r="259" spans="1:20" ht="12.75" outlineLevel="1">
      <c r="A259" s="2" t="s">
        <v>22</v>
      </c>
      <c r="B259" s="32">
        <f t="shared" si="172"/>
        <v>7687.5</v>
      </c>
      <c r="C259" s="32">
        <f t="shared" si="172"/>
        <v>9750</v>
      </c>
      <c r="D259" s="32">
        <f t="shared" si="172"/>
        <v>9875</v>
      </c>
      <c r="E259" s="137">
        <f t="shared" si="173"/>
        <v>27312.5</v>
      </c>
      <c r="F259" s="32">
        <f t="shared" si="174"/>
        <v>10250</v>
      </c>
      <c r="G259" s="32">
        <f t="shared" si="174"/>
        <v>10250</v>
      </c>
      <c r="H259" s="32">
        <f t="shared" si="174"/>
        <v>11312.5</v>
      </c>
      <c r="I259" s="137">
        <f t="shared" si="175"/>
        <v>31812.5</v>
      </c>
      <c r="J259" s="156">
        <f t="shared" si="176"/>
        <v>59125</v>
      </c>
      <c r="K259" s="32">
        <f t="shared" si="177"/>
        <v>13500</v>
      </c>
      <c r="L259" s="32">
        <f t="shared" si="177"/>
        <v>10712.5</v>
      </c>
      <c r="M259" s="32">
        <f t="shared" si="177"/>
        <v>11200</v>
      </c>
      <c r="N259" s="137">
        <f t="shared" si="178"/>
        <v>35412.5</v>
      </c>
      <c r="O259" s="32">
        <f t="shared" si="179"/>
        <v>10750</v>
      </c>
      <c r="P259" s="32">
        <f t="shared" si="179"/>
        <v>10750</v>
      </c>
      <c r="Q259" s="32">
        <f t="shared" si="179"/>
        <v>10750</v>
      </c>
      <c r="R259" s="137">
        <f t="shared" si="180"/>
        <v>32250</v>
      </c>
      <c r="S259" s="156">
        <f t="shared" si="181"/>
        <v>67662.5</v>
      </c>
      <c r="T259" s="18">
        <f t="shared" si="182"/>
        <v>126787.5</v>
      </c>
    </row>
    <row r="260" spans="1:20" ht="12.75" outlineLevel="1">
      <c r="A260" s="2" t="s">
        <v>23</v>
      </c>
      <c r="B260" s="32">
        <f t="shared" si="172"/>
        <v>7281.25</v>
      </c>
      <c r="C260" s="32">
        <f t="shared" si="172"/>
        <v>8425</v>
      </c>
      <c r="D260" s="32">
        <f t="shared" si="172"/>
        <v>8612.5</v>
      </c>
      <c r="E260" s="137">
        <f t="shared" si="173"/>
        <v>24318.75</v>
      </c>
      <c r="F260" s="32">
        <f t="shared" si="174"/>
        <v>9175</v>
      </c>
      <c r="G260" s="32">
        <f t="shared" si="174"/>
        <v>9175</v>
      </c>
      <c r="H260" s="32">
        <f t="shared" si="174"/>
        <v>9612.5</v>
      </c>
      <c r="I260" s="137">
        <f t="shared" si="175"/>
        <v>27962.5</v>
      </c>
      <c r="J260" s="156">
        <f t="shared" si="176"/>
        <v>52281.25</v>
      </c>
      <c r="K260" s="32">
        <f t="shared" si="177"/>
        <v>10550</v>
      </c>
      <c r="L260" s="32">
        <f t="shared" si="177"/>
        <v>9425</v>
      </c>
      <c r="M260" s="32">
        <f t="shared" si="177"/>
        <v>9487.5</v>
      </c>
      <c r="N260" s="137">
        <f t="shared" si="178"/>
        <v>29462.5</v>
      </c>
      <c r="O260" s="32">
        <f t="shared" si="179"/>
        <v>9675</v>
      </c>
      <c r="P260" s="32">
        <f t="shared" si="179"/>
        <v>9675</v>
      </c>
      <c r="Q260" s="32">
        <f t="shared" si="179"/>
        <v>9675</v>
      </c>
      <c r="R260" s="137">
        <f t="shared" si="180"/>
        <v>29025</v>
      </c>
      <c r="S260" s="156">
        <f t="shared" si="181"/>
        <v>58487.5</v>
      </c>
      <c r="T260" s="18">
        <f t="shared" si="182"/>
        <v>110768.75</v>
      </c>
    </row>
    <row r="261" spans="1:20" ht="12.75" outlineLevel="1">
      <c r="A261" s="2" t="s">
        <v>24</v>
      </c>
      <c r="B261" s="32">
        <f t="shared" si="172"/>
        <v>9687.5</v>
      </c>
      <c r="C261" s="32">
        <f t="shared" si="172"/>
        <v>15750</v>
      </c>
      <c r="D261" s="32">
        <f t="shared" si="172"/>
        <v>15937.5</v>
      </c>
      <c r="E261" s="137">
        <f t="shared" si="173"/>
        <v>41375</v>
      </c>
      <c r="F261" s="32">
        <f t="shared" si="174"/>
        <v>16500</v>
      </c>
      <c r="G261" s="32">
        <f t="shared" si="174"/>
        <v>16500</v>
      </c>
      <c r="H261" s="32">
        <f t="shared" si="174"/>
        <v>16562.5</v>
      </c>
      <c r="I261" s="137">
        <f t="shared" si="175"/>
        <v>49562.5</v>
      </c>
      <c r="J261" s="156">
        <f t="shared" si="176"/>
        <v>90937.5</v>
      </c>
      <c r="K261" s="32">
        <f t="shared" si="177"/>
        <v>16750</v>
      </c>
      <c r="L261" s="32">
        <f t="shared" si="177"/>
        <v>16750</v>
      </c>
      <c r="M261" s="32">
        <f t="shared" si="177"/>
        <v>16812.5</v>
      </c>
      <c r="N261" s="137">
        <f t="shared" si="178"/>
        <v>50312.5</v>
      </c>
      <c r="O261" s="32">
        <f t="shared" si="179"/>
        <v>17000</v>
      </c>
      <c r="P261" s="32">
        <f t="shared" si="179"/>
        <v>17000</v>
      </c>
      <c r="Q261" s="32">
        <f t="shared" si="179"/>
        <v>17000</v>
      </c>
      <c r="R261" s="137">
        <f t="shared" si="180"/>
        <v>51000</v>
      </c>
      <c r="S261" s="156">
        <f t="shared" si="181"/>
        <v>101312.5</v>
      </c>
      <c r="T261" s="18">
        <f t="shared" si="182"/>
        <v>192250</v>
      </c>
    </row>
    <row r="262" spans="1:20" ht="12.75" outlineLevel="1">
      <c r="A262" s="2" t="s">
        <v>25</v>
      </c>
      <c r="B262" s="32">
        <f aca="true" t="shared" si="183" ref="B262:D263">B97*$E126</f>
        <v>0</v>
      </c>
      <c r="C262" s="32">
        <f t="shared" si="183"/>
        <v>0</v>
      </c>
      <c r="D262" s="32">
        <f t="shared" si="183"/>
        <v>0</v>
      </c>
      <c r="E262" s="137">
        <f t="shared" si="173"/>
        <v>0</v>
      </c>
      <c r="F262" s="32">
        <f t="shared" si="174"/>
        <v>0</v>
      </c>
      <c r="G262" s="32">
        <f t="shared" si="174"/>
        <v>0</v>
      </c>
      <c r="H262" s="32">
        <f t="shared" si="174"/>
        <v>0</v>
      </c>
      <c r="I262" s="137">
        <f t="shared" si="175"/>
        <v>0</v>
      </c>
      <c r="J262" s="156">
        <f t="shared" si="176"/>
        <v>0</v>
      </c>
      <c r="K262" s="32">
        <f t="shared" si="177"/>
        <v>0</v>
      </c>
      <c r="L262" s="32">
        <f t="shared" si="177"/>
        <v>0</v>
      </c>
      <c r="M262" s="32">
        <f t="shared" si="177"/>
        <v>0</v>
      </c>
      <c r="N262" s="137">
        <f t="shared" si="178"/>
        <v>0</v>
      </c>
      <c r="O262" s="32">
        <f t="shared" si="179"/>
        <v>0</v>
      </c>
      <c r="P262" s="32">
        <f t="shared" si="179"/>
        <v>0</v>
      </c>
      <c r="Q262" s="32">
        <f t="shared" si="179"/>
        <v>0</v>
      </c>
      <c r="R262" s="137">
        <f t="shared" si="180"/>
        <v>0</v>
      </c>
      <c r="S262" s="156">
        <f t="shared" si="181"/>
        <v>0</v>
      </c>
      <c r="T262" s="18">
        <f t="shared" si="182"/>
        <v>0</v>
      </c>
    </row>
    <row r="263" spans="1:20" ht="12.75" outlineLevel="1">
      <c r="A263" s="2" t="s">
        <v>26</v>
      </c>
      <c r="B263" s="32">
        <f t="shared" si="183"/>
        <v>0</v>
      </c>
      <c r="C263" s="32">
        <f t="shared" si="183"/>
        <v>0</v>
      </c>
      <c r="D263" s="32">
        <f t="shared" si="183"/>
        <v>0</v>
      </c>
      <c r="E263" s="137">
        <f t="shared" si="173"/>
        <v>0</v>
      </c>
      <c r="F263" s="32">
        <f t="shared" si="174"/>
        <v>0</v>
      </c>
      <c r="G263" s="32">
        <f t="shared" si="174"/>
        <v>0</v>
      </c>
      <c r="H263" s="32">
        <f t="shared" si="174"/>
        <v>0</v>
      </c>
      <c r="I263" s="137">
        <f t="shared" si="175"/>
        <v>0</v>
      </c>
      <c r="J263" s="156">
        <f t="shared" si="176"/>
        <v>0</v>
      </c>
      <c r="K263" s="32">
        <f t="shared" si="177"/>
        <v>0</v>
      </c>
      <c r="L263" s="32">
        <f t="shared" si="177"/>
        <v>0</v>
      </c>
      <c r="M263" s="32">
        <f t="shared" si="177"/>
        <v>0</v>
      </c>
      <c r="N263" s="137">
        <f t="shared" si="178"/>
        <v>0</v>
      </c>
      <c r="O263" s="32">
        <f t="shared" si="179"/>
        <v>0</v>
      </c>
      <c r="P263" s="32">
        <f t="shared" si="179"/>
        <v>0</v>
      </c>
      <c r="Q263" s="32">
        <f t="shared" si="179"/>
        <v>0</v>
      </c>
      <c r="R263" s="137">
        <f t="shared" si="180"/>
        <v>0</v>
      </c>
      <c r="S263" s="156">
        <f t="shared" si="181"/>
        <v>0</v>
      </c>
      <c r="T263" s="18">
        <f t="shared" si="182"/>
        <v>0</v>
      </c>
    </row>
    <row r="264" spans="1:20" ht="12.75" outlineLevel="1">
      <c r="A264" s="1" t="s">
        <v>27</v>
      </c>
      <c r="B264" s="33"/>
      <c r="C264" s="33"/>
      <c r="D264" s="33"/>
      <c r="F264" s="33"/>
      <c r="G264" s="33"/>
      <c r="H264" s="33"/>
      <c r="K264" s="33"/>
      <c r="L264" s="33"/>
      <c r="M264" s="33"/>
      <c r="O264" s="33"/>
      <c r="P264" s="33"/>
      <c r="Q264" s="33"/>
      <c r="T264" s="31"/>
    </row>
    <row r="265" spans="1:20" ht="12.75" outlineLevel="1">
      <c r="A265" s="2" t="s">
        <v>28</v>
      </c>
      <c r="B265" s="32">
        <f aca="true" t="shared" si="184" ref="B265:D267">B100*$E129</f>
        <v>49625</v>
      </c>
      <c r="C265" s="32">
        <f t="shared" si="184"/>
        <v>46500</v>
      </c>
      <c r="D265" s="32">
        <f t="shared" si="184"/>
        <v>47250</v>
      </c>
      <c r="E265" s="137">
        <f>SUM(B265:D265)</f>
        <v>143375</v>
      </c>
      <c r="F265" s="32">
        <f aca="true" t="shared" si="185" ref="F265:H267">F100*$E129</f>
        <v>49500</v>
      </c>
      <c r="G265" s="32">
        <f t="shared" si="185"/>
        <v>49500</v>
      </c>
      <c r="H265" s="32">
        <f t="shared" si="185"/>
        <v>50250</v>
      </c>
      <c r="I265" s="137">
        <f>SUM(F265:H265)</f>
        <v>149250</v>
      </c>
      <c r="J265" s="156">
        <f>E265+I265</f>
        <v>292625</v>
      </c>
      <c r="K265" s="32">
        <f aca="true" t="shared" si="186" ref="K265:M267">K100*$E129</f>
        <v>51875</v>
      </c>
      <c r="L265" s="32">
        <f t="shared" si="186"/>
        <v>50500</v>
      </c>
      <c r="M265" s="32">
        <f t="shared" si="186"/>
        <v>51625</v>
      </c>
      <c r="N265" s="137">
        <f>SUM(K265:M265)</f>
        <v>154000</v>
      </c>
      <c r="O265" s="32">
        <f aca="true" t="shared" si="187" ref="O265:Q267">O100*$E129</f>
        <v>50500</v>
      </c>
      <c r="P265" s="32">
        <f t="shared" si="187"/>
        <v>50500</v>
      </c>
      <c r="Q265" s="32">
        <f t="shared" si="187"/>
        <v>50500</v>
      </c>
      <c r="R265" s="137">
        <f>SUM(O265:Q265)</f>
        <v>151500</v>
      </c>
      <c r="S265" s="156">
        <f>N265+R265</f>
        <v>305500</v>
      </c>
      <c r="T265" s="18">
        <f>S265+J265</f>
        <v>598125</v>
      </c>
    </row>
    <row r="266" spans="1:20" ht="12.75" outlineLevel="1">
      <c r="A266" s="2" t="s">
        <v>29</v>
      </c>
      <c r="B266" s="32">
        <f t="shared" si="184"/>
        <v>30625</v>
      </c>
      <c r="C266" s="32">
        <f t="shared" si="184"/>
        <v>32500</v>
      </c>
      <c r="D266" s="32">
        <f t="shared" si="184"/>
        <v>33375</v>
      </c>
      <c r="E266" s="137">
        <f>SUM(B266:D266)</f>
        <v>96500</v>
      </c>
      <c r="F266" s="32">
        <f t="shared" si="185"/>
        <v>36000</v>
      </c>
      <c r="G266" s="32">
        <f t="shared" si="185"/>
        <v>36000</v>
      </c>
      <c r="H266" s="32">
        <f t="shared" si="185"/>
        <v>36562.5</v>
      </c>
      <c r="I266" s="137">
        <f>SUM(F266:H266)</f>
        <v>108562.5</v>
      </c>
      <c r="J266" s="156">
        <f>E266+I266</f>
        <v>205062.5</v>
      </c>
      <c r="K266" s="32">
        <f t="shared" si="186"/>
        <v>37937.5</v>
      </c>
      <c r="L266" s="32">
        <f t="shared" si="186"/>
        <v>37275</v>
      </c>
      <c r="M266" s="32">
        <f t="shared" si="186"/>
        <v>37950</v>
      </c>
      <c r="N266" s="137">
        <f>SUM(K266:M266)</f>
        <v>113162.5</v>
      </c>
      <c r="O266" s="32">
        <f t="shared" si="187"/>
        <v>37500</v>
      </c>
      <c r="P266" s="32">
        <f t="shared" si="187"/>
        <v>37500</v>
      </c>
      <c r="Q266" s="32">
        <f t="shared" si="187"/>
        <v>37500</v>
      </c>
      <c r="R266" s="137">
        <f>SUM(O266:Q266)</f>
        <v>112500</v>
      </c>
      <c r="S266" s="156">
        <f>N266+R266</f>
        <v>225662.5</v>
      </c>
      <c r="T266" s="18">
        <f>S266+J266</f>
        <v>430725</v>
      </c>
    </row>
    <row r="267" spans="1:20" ht="12.75" outlineLevel="1">
      <c r="A267" s="2" t="s">
        <v>30</v>
      </c>
      <c r="B267" s="32">
        <f t="shared" si="184"/>
        <v>25500</v>
      </c>
      <c r="C267" s="32">
        <f t="shared" si="184"/>
        <v>26000</v>
      </c>
      <c r="D267" s="32">
        <f t="shared" si="184"/>
        <v>26625</v>
      </c>
      <c r="E267" s="137">
        <f>SUM(B267:D267)</f>
        <v>78125</v>
      </c>
      <c r="F267" s="32">
        <f t="shared" si="185"/>
        <v>28500</v>
      </c>
      <c r="G267" s="32">
        <f t="shared" si="185"/>
        <v>28500</v>
      </c>
      <c r="H267" s="32">
        <f t="shared" si="185"/>
        <v>28925</v>
      </c>
      <c r="I267" s="137">
        <f>SUM(F267:H267)</f>
        <v>85925</v>
      </c>
      <c r="J267" s="156">
        <f>E267+I267</f>
        <v>164050</v>
      </c>
      <c r="K267" s="32">
        <f t="shared" si="186"/>
        <v>29825</v>
      </c>
      <c r="L267" s="32">
        <f t="shared" si="186"/>
        <v>28887.5</v>
      </c>
      <c r="M267" s="32">
        <f t="shared" si="186"/>
        <v>29337.5</v>
      </c>
      <c r="N267" s="137">
        <f>SUM(K267:M267)</f>
        <v>88050</v>
      </c>
      <c r="O267" s="32">
        <f t="shared" si="187"/>
        <v>29000</v>
      </c>
      <c r="P267" s="32">
        <f t="shared" si="187"/>
        <v>29000</v>
      </c>
      <c r="Q267" s="32">
        <f t="shared" si="187"/>
        <v>29000</v>
      </c>
      <c r="R267" s="137">
        <f>SUM(O267:Q267)</f>
        <v>87000</v>
      </c>
      <c r="S267" s="156">
        <f>N267+R267</f>
        <v>175050</v>
      </c>
      <c r="T267" s="18">
        <f>S267+J267</f>
        <v>339100</v>
      </c>
    </row>
    <row r="268" spans="1:20" ht="12.75" outlineLevel="1">
      <c r="A268" s="1" t="s">
        <v>31</v>
      </c>
      <c r="B268" s="33"/>
      <c r="C268" s="33"/>
      <c r="D268" s="33"/>
      <c r="F268" s="33"/>
      <c r="G268" s="33"/>
      <c r="H268" s="33"/>
      <c r="K268" s="33"/>
      <c r="L268" s="33"/>
      <c r="M268" s="33"/>
      <c r="O268" s="33"/>
      <c r="P268" s="33"/>
      <c r="Q268" s="33"/>
      <c r="T268" s="31"/>
    </row>
    <row r="269" spans="1:20" ht="12.75" outlineLevel="1">
      <c r="A269" s="2" t="s">
        <v>32</v>
      </c>
      <c r="B269" s="32">
        <f aca="true" t="shared" si="188" ref="B269:D271">B104*$E133</f>
        <v>55250</v>
      </c>
      <c r="C269" s="32">
        <f t="shared" si="188"/>
        <v>51000</v>
      </c>
      <c r="D269" s="32">
        <f t="shared" si="188"/>
        <v>51062.5</v>
      </c>
      <c r="E269" s="137">
        <f>SUM(B269:D269)</f>
        <v>157312.5</v>
      </c>
      <c r="F269" s="32">
        <f aca="true" t="shared" si="189" ref="F269:H273">F104*$E133</f>
        <v>51250</v>
      </c>
      <c r="G269" s="32">
        <f t="shared" si="189"/>
        <v>51250</v>
      </c>
      <c r="H269" s="32">
        <f t="shared" si="189"/>
        <v>51812.5</v>
      </c>
      <c r="I269" s="137">
        <f>SUM(F269:H269)</f>
        <v>154312.5</v>
      </c>
      <c r="J269" s="156">
        <f>E269+I269</f>
        <v>311625</v>
      </c>
      <c r="K269" s="32">
        <f aca="true" t="shared" si="190" ref="K269:M273">K104*$E133</f>
        <v>53000</v>
      </c>
      <c r="L269" s="32">
        <f t="shared" si="190"/>
        <v>52000</v>
      </c>
      <c r="M269" s="32">
        <f t="shared" si="190"/>
        <v>53062.5</v>
      </c>
      <c r="N269" s="137">
        <f>SUM(K269:M269)</f>
        <v>158062.5</v>
      </c>
      <c r="O269" s="32">
        <f aca="true" t="shared" si="191" ref="O269:Q273">O104*$E133</f>
        <v>51750</v>
      </c>
      <c r="P269" s="32">
        <f t="shared" si="191"/>
        <v>51750</v>
      </c>
      <c r="Q269" s="32">
        <f t="shared" si="191"/>
        <v>51750</v>
      </c>
      <c r="R269" s="137">
        <f>SUM(O269:Q269)</f>
        <v>155250</v>
      </c>
      <c r="S269" s="156">
        <f>N269+R269</f>
        <v>313312.5</v>
      </c>
      <c r="T269" s="18">
        <f>S269+J269</f>
        <v>624937.5</v>
      </c>
    </row>
    <row r="270" spans="1:20" ht="12.75" outlineLevel="1">
      <c r="A270" s="2" t="s">
        <v>33</v>
      </c>
      <c r="B270" s="32">
        <f t="shared" si="188"/>
        <v>78312.5</v>
      </c>
      <c r="C270" s="32">
        <f t="shared" si="188"/>
        <v>69850</v>
      </c>
      <c r="D270" s="32">
        <f t="shared" si="188"/>
        <v>69975</v>
      </c>
      <c r="E270" s="137">
        <f>SUM(B270:D270)</f>
        <v>218137.5</v>
      </c>
      <c r="F270" s="32">
        <f t="shared" si="189"/>
        <v>70350</v>
      </c>
      <c r="G270" s="32">
        <f t="shared" si="189"/>
        <v>70350</v>
      </c>
      <c r="H270" s="32">
        <f t="shared" si="189"/>
        <v>70850</v>
      </c>
      <c r="I270" s="137">
        <f>SUM(F270:H270)</f>
        <v>211550</v>
      </c>
      <c r="J270" s="156">
        <f>E270+I270</f>
        <v>429687.5</v>
      </c>
      <c r="K270" s="32">
        <f t="shared" si="190"/>
        <v>71975</v>
      </c>
      <c r="L270" s="32">
        <f t="shared" si="190"/>
        <v>71600</v>
      </c>
      <c r="M270" s="32">
        <f t="shared" si="190"/>
        <v>73162.5</v>
      </c>
      <c r="N270" s="137">
        <f>SUM(K270:M270)</f>
        <v>216737.5</v>
      </c>
      <c r="O270" s="32">
        <f t="shared" si="191"/>
        <v>71100</v>
      </c>
      <c r="P270" s="32">
        <f t="shared" si="191"/>
        <v>71100</v>
      </c>
      <c r="Q270" s="32">
        <f t="shared" si="191"/>
        <v>71100</v>
      </c>
      <c r="R270" s="137">
        <f>SUM(O270:Q270)</f>
        <v>213300</v>
      </c>
      <c r="S270" s="156">
        <f>N270+R270</f>
        <v>430037.5</v>
      </c>
      <c r="T270" s="18">
        <f>S270+J270</f>
        <v>859725</v>
      </c>
    </row>
    <row r="271" spans="1:20" ht="12.75" outlineLevel="1">
      <c r="A271" s="2" t="s">
        <v>34</v>
      </c>
      <c r="B271" s="32">
        <f t="shared" si="188"/>
        <v>41250</v>
      </c>
      <c r="C271" s="32">
        <f t="shared" si="188"/>
        <v>37000</v>
      </c>
      <c r="D271" s="32">
        <f t="shared" si="188"/>
        <v>37125</v>
      </c>
      <c r="E271" s="137">
        <f>SUM(B271:D271)</f>
        <v>115375</v>
      </c>
      <c r="F271" s="32">
        <f t="shared" si="189"/>
        <v>37500</v>
      </c>
      <c r="G271" s="32">
        <f t="shared" si="189"/>
        <v>37500</v>
      </c>
      <c r="H271" s="32">
        <f t="shared" si="189"/>
        <v>37812.5</v>
      </c>
      <c r="I271" s="137">
        <f>SUM(F271:H271)</f>
        <v>112812.5</v>
      </c>
      <c r="J271" s="156">
        <f>E271+I271</f>
        <v>228187.5</v>
      </c>
      <c r="K271" s="32">
        <f t="shared" si="190"/>
        <v>38500</v>
      </c>
      <c r="L271" s="32">
        <f t="shared" si="190"/>
        <v>38062.5</v>
      </c>
      <c r="M271" s="32">
        <f t="shared" si="190"/>
        <v>38750</v>
      </c>
      <c r="N271" s="137">
        <f>SUM(K271:M271)</f>
        <v>115312.5</v>
      </c>
      <c r="O271" s="32">
        <f t="shared" si="191"/>
        <v>38000</v>
      </c>
      <c r="P271" s="32">
        <f t="shared" si="191"/>
        <v>38000</v>
      </c>
      <c r="Q271" s="32">
        <f t="shared" si="191"/>
        <v>38000</v>
      </c>
      <c r="R271" s="137">
        <f>SUM(O271:Q271)</f>
        <v>114000</v>
      </c>
      <c r="S271" s="156">
        <f>N271+R271</f>
        <v>229312.5</v>
      </c>
      <c r="T271" s="18">
        <f>S271+J271</f>
        <v>457500</v>
      </c>
    </row>
    <row r="272" spans="1:20" ht="12.75" outlineLevel="1">
      <c r="A272" s="2" t="s">
        <v>35</v>
      </c>
      <c r="B272" s="32">
        <f aca="true" t="shared" si="192" ref="B272:D273">B107*$E136</f>
        <v>39750</v>
      </c>
      <c r="C272" s="32">
        <f t="shared" si="192"/>
        <v>35000</v>
      </c>
      <c r="D272" s="32">
        <f t="shared" si="192"/>
        <v>35062.5</v>
      </c>
      <c r="E272" s="137">
        <f>SUM(B272:D272)</f>
        <v>109812.5</v>
      </c>
      <c r="F272" s="32">
        <f t="shared" si="189"/>
        <v>35250</v>
      </c>
      <c r="G272" s="32">
        <f t="shared" si="189"/>
        <v>35250</v>
      </c>
      <c r="H272" s="32">
        <f t="shared" si="189"/>
        <v>35562.5</v>
      </c>
      <c r="I272" s="137">
        <f>SUM(F272:H272)</f>
        <v>106062.5</v>
      </c>
      <c r="J272" s="156">
        <f>E272+I272</f>
        <v>215875</v>
      </c>
      <c r="K272" s="32">
        <f t="shared" si="190"/>
        <v>36250</v>
      </c>
      <c r="L272" s="32">
        <f t="shared" si="190"/>
        <v>36125</v>
      </c>
      <c r="M272" s="32">
        <f t="shared" si="190"/>
        <v>37437.5</v>
      </c>
      <c r="N272" s="137">
        <f>SUM(K272:M272)</f>
        <v>109812.5</v>
      </c>
      <c r="O272" s="32">
        <f t="shared" si="191"/>
        <v>35750</v>
      </c>
      <c r="P272" s="32">
        <f t="shared" si="191"/>
        <v>35750</v>
      </c>
      <c r="Q272" s="32">
        <f t="shared" si="191"/>
        <v>35750</v>
      </c>
      <c r="R272" s="137">
        <f>SUM(O272:Q272)</f>
        <v>107250</v>
      </c>
      <c r="S272" s="156">
        <f>N272+R272</f>
        <v>217062.5</v>
      </c>
      <c r="T272" s="18">
        <f>S272+J272</f>
        <v>432937.5</v>
      </c>
    </row>
    <row r="273" spans="1:20" ht="12.75" outlineLevel="1">
      <c r="A273" s="2" t="s">
        <v>36</v>
      </c>
      <c r="B273" s="32">
        <f t="shared" si="192"/>
        <v>0</v>
      </c>
      <c r="C273" s="32">
        <f t="shared" si="192"/>
        <v>0</v>
      </c>
      <c r="D273" s="32">
        <f t="shared" si="192"/>
        <v>0</v>
      </c>
      <c r="E273" s="137">
        <f>SUM(B273:D273)</f>
        <v>0</v>
      </c>
      <c r="F273" s="32">
        <f t="shared" si="189"/>
        <v>0</v>
      </c>
      <c r="G273" s="32">
        <f t="shared" si="189"/>
        <v>0</v>
      </c>
      <c r="H273" s="32">
        <f t="shared" si="189"/>
        <v>0</v>
      </c>
      <c r="I273" s="137">
        <f>SUM(F273:H273)</f>
        <v>0</v>
      </c>
      <c r="J273" s="156">
        <f>E273+I273</f>
        <v>0</v>
      </c>
      <c r="K273" s="32">
        <f t="shared" si="190"/>
        <v>0</v>
      </c>
      <c r="L273" s="32">
        <f t="shared" si="190"/>
        <v>0</v>
      </c>
      <c r="M273" s="32">
        <f t="shared" si="190"/>
        <v>0</v>
      </c>
      <c r="N273" s="137">
        <f>SUM(K273:M273)</f>
        <v>0</v>
      </c>
      <c r="O273" s="32">
        <f t="shared" si="191"/>
        <v>0</v>
      </c>
      <c r="P273" s="32">
        <f t="shared" si="191"/>
        <v>0</v>
      </c>
      <c r="Q273" s="32">
        <f t="shared" si="191"/>
        <v>0</v>
      </c>
      <c r="R273" s="137">
        <f>SUM(O273:Q273)</f>
        <v>0</v>
      </c>
      <c r="S273" s="156">
        <f>N273+R273</f>
        <v>0</v>
      </c>
      <c r="T273" s="18">
        <f>S273+J273</f>
        <v>0</v>
      </c>
    </row>
    <row r="274" spans="1:20" ht="12.75" outlineLevel="1">
      <c r="A274" s="1" t="s">
        <v>37</v>
      </c>
      <c r="B274" s="33"/>
      <c r="C274" s="33"/>
      <c r="D274" s="33"/>
      <c r="F274" s="33"/>
      <c r="G274" s="33"/>
      <c r="H274" s="33"/>
      <c r="K274" s="33"/>
      <c r="L274" s="33"/>
      <c r="M274" s="33"/>
      <c r="O274" s="33"/>
      <c r="P274" s="33"/>
      <c r="Q274" s="33"/>
      <c r="T274" s="31"/>
    </row>
    <row r="275" spans="1:20" ht="12.75" outlineLevel="1">
      <c r="A275" s="2" t="s">
        <v>38</v>
      </c>
      <c r="B275" s="32">
        <f aca="true" t="shared" si="193" ref="B275:D276">B110*$E139</f>
        <v>127812.5</v>
      </c>
      <c r="C275" s="32">
        <f t="shared" si="193"/>
        <v>116250</v>
      </c>
      <c r="D275" s="32">
        <f t="shared" si="193"/>
        <v>118437.5</v>
      </c>
      <c r="E275" s="137">
        <f>SUM(B275:D275)</f>
        <v>362500</v>
      </c>
      <c r="F275" s="32">
        <f aca="true" t="shared" si="194" ref="F275:H278">F110*$E139</f>
        <v>125000</v>
      </c>
      <c r="G275" s="32">
        <f t="shared" si="194"/>
        <v>125000</v>
      </c>
      <c r="H275" s="32">
        <f t="shared" si="194"/>
        <v>125625</v>
      </c>
      <c r="I275" s="137">
        <f>SUM(F275:H275)</f>
        <v>375625</v>
      </c>
      <c r="J275" s="156">
        <f>E275+I275</f>
        <v>738125</v>
      </c>
      <c r="K275" s="32">
        <f aca="true" t="shared" si="195" ref="K275:M278">K110*$E139</f>
        <v>127500</v>
      </c>
      <c r="L275" s="32">
        <f t="shared" si="195"/>
        <v>130000</v>
      </c>
      <c r="M275" s="32">
        <f t="shared" si="195"/>
        <v>135625</v>
      </c>
      <c r="N275" s="137">
        <f>SUM(K275:M275)</f>
        <v>393125</v>
      </c>
      <c r="O275" s="32">
        <f aca="true" t="shared" si="196" ref="O275:Q278">O110*$E139</f>
        <v>130000</v>
      </c>
      <c r="P275" s="32">
        <f t="shared" si="196"/>
        <v>130000</v>
      </c>
      <c r="Q275" s="32">
        <f t="shared" si="196"/>
        <v>130000</v>
      </c>
      <c r="R275" s="137">
        <f>SUM(O275:Q275)</f>
        <v>390000</v>
      </c>
      <c r="S275" s="156">
        <f>N275+R275</f>
        <v>783125</v>
      </c>
      <c r="T275" s="18">
        <f>S275+J275</f>
        <v>1521250</v>
      </c>
    </row>
    <row r="276" spans="1:20" ht="12.75" outlineLevel="1">
      <c r="A276" s="2" t="s">
        <v>39</v>
      </c>
      <c r="B276" s="32">
        <f t="shared" si="193"/>
        <v>66562.5</v>
      </c>
      <c r="C276" s="32">
        <f t="shared" si="193"/>
        <v>63250</v>
      </c>
      <c r="D276" s="32">
        <f t="shared" si="193"/>
        <v>64250</v>
      </c>
      <c r="E276" s="137">
        <f>SUM(B276:D276)</f>
        <v>194062.5</v>
      </c>
      <c r="F276" s="32">
        <f t="shared" si="194"/>
        <v>67250</v>
      </c>
      <c r="G276" s="32">
        <f t="shared" si="194"/>
        <v>67250</v>
      </c>
      <c r="H276" s="32">
        <f t="shared" si="194"/>
        <v>67875</v>
      </c>
      <c r="I276" s="137">
        <f>SUM(F276:H276)</f>
        <v>202375</v>
      </c>
      <c r="J276" s="156">
        <f>E276+I276</f>
        <v>396437.5</v>
      </c>
      <c r="K276" s="32">
        <f t="shared" si="195"/>
        <v>69750</v>
      </c>
      <c r="L276" s="32">
        <f t="shared" si="195"/>
        <v>70750</v>
      </c>
      <c r="M276" s="32">
        <f t="shared" si="195"/>
        <v>73375</v>
      </c>
      <c r="N276" s="137">
        <f>SUM(K276:M276)</f>
        <v>213875</v>
      </c>
      <c r="O276" s="32">
        <f t="shared" si="196"/>
        <v>72250</v>
      </c>
      <c r="P276" s="32">
        <f t="shared" si="196"/>
        <v>72250</v>
      </c>
      <c r="Q276" s="32">
        <f t="shared" si="196"/>
        <v>72250</v>
      </c>
      <c r="R276" s="137">
        <f>SUM(O276:Q276)</f>
        <v>216750</v>
      </c>
      <c r="S276" s="156">
        <f>N276+R276</f>
        <v>430625</v>
      </c>
      <c r="T276" s="18">
        <f>S276+J276</f>
        <v>827062.5</v>
      </c>
    </row>
    <row r="277" spans="1:20" ht="12.75" outlineLevel="1">
      <c r="A277" s="2" t="s">
        <v>40</v>
      </c>
      <c r="B277" s="32">
        <f aca="true" t="shared" si="197" ref="B277:D278">B112*$E141</f>
        <v>69062.5</v>
      </c>
      <c r="C277" s="32">
        <f t="shared" si="197"/>
        <v>59250</v>
      </c>
      <c r="D277" s="32">
        <f t="shared" si="197"/>
        <v>61125</v>
      </c>
      <c r="E277" s="137">
        <f>SUM(B277:D277)</f>
        <v>189437.5</v>
      </c>
      <c r="F277" s="32">
        <f t="shared" si="194"/>
        <v>66750</v>
      </c>
      <c r="G277" s="32">
        <f t="shared" si="194"/>
        <v>66750</v>
      </c>
      <c r="H277" s="32">
        <f t="shared" si="194"/>
        <v>67375</v>
      </c>
      <c r="I277" s="137">
        <f>SUM(F277:H277)</f>
        <v>200875</v>
      </c>
      <c r="J277" s="156">
        <f>E277+I277</f>
        <v>390312.5</v>
      </c>
      <c r="K277" s="32">
        <f t="shared" si="195"/>
        <v>69250</v>
      </c>
      <c r="L277" s="32">
        <f t="shared" si="195"/>
        <v>69562.5</v>
      </c>
      <c r="M277" s="32">
        <f t="shared" si="195"/>
        <v>70812.5</v>
      </c>
      <c r="N277" s="137">
        <f>SUM(K277:M277)</f>
        <v>209625</v>
      </c>
      <c r="O277" s="32">
        <f t="shared" si="196"/>
        <v>71750</v>
      </c>
      <c r="P277" s="32">
        <f t="shared" si="196"/>
        <v>71750</v>
      </c>
      <c r="Q277" s="32">
        <f t="shared" si="196"/>
        <v>71750</v>
      </c>
      <c r="R277" s="137">
        <f>SUM(O277:Q277)</f>
        <v>215250</v>
      </c>
      <c r="S277" s="156">
        <f>N277+R277</f>
        <v>424875</v>
      </c>
      <c r="T277" s="18">
        <f>S277+J277</f>
        <v>815187.5</v>
      </c>
    </row>
    <row r="278" spans="1:20" ht="12.75" outlineLevel="1">
      <c r="A278" s="2" t="s">
        <v>41</v>
      </c>
      <c r="B278" s="32">
        <f t="shared" si="197"/>
        <v>40250</v>
      </c>
      <c r="C278" s="32">
        <f t="shared" si="197"/>
        <v>35000</v>
      </c>
      <c r="D278" s="32">
        <f t="shared" si="197"/>
        <v>36187.5</v>
      </c>
      <c r="E278" s="137">
        <f>SUM(B278:D278)</f>
        <v>111437.5</v>
      </c>
      <c r="F278" s="32">
        <f t="shared" si="194"/>
        <v>39750</v>
      </c>
      <c r="G278" s="32">
        <f t="shared" si="194"/>
        <v>39750</v>
      </c>
      <c r="H278" s="32">
        <f t="shared" si="194"/>
        <v>40000</v>
      </c>
      <c r="I278" s="137">
        <f>SUM(F278:H278)</f>
        <v>119500</v>
      </c>
      <c r="J278" s="156">
        <f>E278+I278</f>
        <v>230937.5</v>
      </c>
      <c r="K278" s="32">
        <f t="shared" si="195"/>
        <v>40750</v>
      </c>
      <c r="L278" s="32">
        <f t="shared" si="195"/>
        <v>40812.5</v>
      </c>
      <c r="M278" s="32">
        <f t="shared" si="195"/>
        <v>41562.5</v>
      </c>
      <c r="N278" s="137">
        <f>SUM(K278:M278)</f>
        <v>123125</v>
      </c>
      <c r="O278" s="32">
        <f t="shared" si="196"/>
        <v>43250</v>
      </c>
      <c r="P278" s="32">
        <f t="shared" si="196"/>
        <v>43250</v>
      </c>
      <c r="Q278" s="32">
        <f t="shared" si="196"/>
        <v>43250</v>
      </c>
      <c r="R278" s="137">
        <f>SUM(O278:Q278)</f>
        <v>129750</v>
      </c>
      <c r="S278" s="156">
        <f>N278+R278</f>
        <v>252875</v>
      </c>
      <c r="T278" s="18">
        <f>S278+J278</f>
        <v>483812.5</v>
      </c>
    </row>
    <row r="279" spans="1:20" ht="12.75" outlineLevel="1">
      <c r="A279" s="1" t="s">
        <v>42</v>
      </c>
      <c r="B279" s="33"/>
      <c r="C279" s="33"/>
      <c r="D279" s="33"/>
      <c r="F279" s="33"/>
      <c r="G279" s="33"/>
      <c r="H279" s="33"/>
      <c r="K279" s="33"/>
      <c r="L279" s="33"/>
      <c r="M279" s="33"/>
      <c r="O279" s="33"/>
      <c r="P279" s="33"/>
      <c r="Q279" s="33"/>
      <c r="T279" s="31"/>
    </row>
    <row r="280" spans="1:20" ht="12.75" outlineLevel="1">
      <c r="A280" s="2" t="s">
        <v>43</v>
      </c>
      <c r="B280" s="32">
        <f>B115*$E144</f>
        <v>33437.5</v>
      </c>
      <c r="C280" s="32">
        <f>C115*$E144</f>
        <v>30750</v>
      </c>
      <c r="D280" s="32">
        <f>D115*$E144</f>
        <v>31625</v>
      </c>
      <c r="E280" s="137">
        <f>SUM(B280:D280)</f>
        <v>95812.5</v>
      </c>
      <c r="F280" s="32">
        <f>F115*$E144</f>
        <v>34250</v>
      </c>
      <c r="G280" s="32">
        <f>G115*$E144</f>
        <v>34250</v>
      </c>
      <c r="H280" s="32">
        <f>H115*$E144</f>
        <v>35875</v>
      </c>
      <c r="I280" s="137">
        <f>SUM(F280:H280)</f>
        <v>104375</v>
      </c>
      <c r="J280" s="156">
        <f>E280+I280</f>
        <v>200187.5</v>
      </c>
      <c r="K280" s="32">
        <f>K115*$E144</f>
        <v>39750</v>
      </c>
      <c r="L280" s="32">
        <f>L115*$E144</f>
        <v>37750</v>
      </c>
      <c r="M280" s="32">
        <f>M115*$E144</f>
        <v>40125</v>
      </c>
      <c r="N280" s="137">
        <f>SUM(K280:M280)</f>
        <v>117625</v>
      </c>
      <c r="O280" s="32">
        <f>O115*$E144</f>
        <v>38250</v>
      </c>
      <c r="P280" s="32">
        <f>P115*$E144</f>
        <v>38250</v>
      </c>
      <c r="Q280" s="32">
        <f>Q115*$E144</f>
        <v>38250</v>
      </c>
      <c r="R280" s="137">
        <f>SUM(O280:Q280)</f>
        <v>114750</v>
      </c>
      <c r="S280" s="156">
        <f>N280+R280</f>
        <v>232375</v>
      </c>
      <c r="T280" s="18">
        <f>S280+J280</f>
        <v>432562.5</v>
      </c>
    </row>
    <row r="281" spans="1:20" ht="12.75" outlineLevel="1">
      <c r="A281" s="1" t="s">
        <v>44</v>
      </c>
      <c r="B281" s="33"/>
      <c r="C281" s="33"/>
      <c r="D281" s="33"/>
      <c r="F281" s="33"/>
      <c r="G281" s="33"/>
      <c r="H281" s="33"/>
      <c r="K281" s="33"/>
      <c r="L281" s="33"/>
      <c r="M281" s="33"/>
      <c r="O281" s="33"/>
      <c r="P281" s="33"/>
      <c r="Q281" s="33"/>
      <c r="T281" s="31"/>
    </row>
    <row r="282" spans="1:20" ht="12.75" outlineLevel="1">
      <c r="A282" s="2" t="s">
        <v>45</v>
      </c>
      <c r="B282" s="32">
        <f>B117*$E146</f>
        <v>168125</v>
      </c>
      <c r="C282" s="32">
        <f>C117*$E146</f>
        <v>151750</v>
      </c>
      <c r="D282" s="32">
        <f>D117*$E146</f>
        <v>150000</v>
      </c>
      <c r="E282" s="137">
        <f>SUM(B282:D282)</f>
        <v>469875</v>
      </c>
      <c r="F282" s="32">
        <f>F117*$E146</f>
        <v>133000</v>
      </c>
      <c r="G282" s="32">
        <f>G117*$E146</f>
        <v>130750</v>
      </c>
      <c r="H282" s="32">
        <f>H117*$E146</f>
        <v>133000</v>
      </c>
      <c r="I282" s="137">
        <f>SUM(F282:H282)</f>
        <v>396750</v>
      </c>
      <c r="J282" s="156">
        <f>E282+I282</f>
        <v>866625</v>
      </c>
      <c r="K282" s="32">
        <f>K117*$E146</f>
        <v>141750</v>
      </c>
      <c r="L282" s="32">
        <f>L117*$E146</f>
        <v>128625</v>
      </c>
      <c r="M282" s="32">
        <f>M117*$E146</f>
        <v>132125</v>
      </c>
      <c r="N282" s="137">
        <f>SUM(K282:M282)</f>
        <v>402500</v>
      </c>
      <c r="O282" s="32">
        <f>O117*$E146</f>
        <v>133375</v>
      </c>
      <c r="P282" s="32">
        <f>P117*$E146</f>
        <v>137625</v>
      </c>
      <c r="Q282" s="32">
        <f>Q117*$E146</f>
        <v>142500</v>
      </c>
      <c r="R282" s="137">
        <f>SUM(O282:Q282)</f>
        <v>413500</v>
      </c>
      <c r="S282" s="156">
        <f>N282+R282</f>
        <v>816000</v>
      </c>
      <c r="T282" s="18">
        <f>S282+J282</f>
        <v>1682625</v>
      </c>
    </row>
    <row r="283" spans="1:20" ht="12.75" outlineLevel="1">
      <c r="A283" s="2" t="s">
        <v>61</v>
      </c>
      <c r="B283" s="34">
        <f>SUM(B258:B282)</f>
        <v>867843.75</v>
      </c>
      <c r="C283" s="34">
        <f>SUM(C258:C282)</f>
        <v>805525</v>
      </c>
      <c r="D283" s="34">
        <f>SUM(D258:D282)</f>
        <v>814275</v>
      </c>
      <c r="E283" s="139">
        <f>SUM(B283:D283)</f>
        <v>2487643.75</v>
      </c>
      <c r="F283" s="34">
        <f>SUM(F258:F282)</f>
        <v>828775</v>
      </c>
      <c r="G283" s="34">
        <f>SUM(G258:G282)</f>
        <v>826525</v>
      </c>
      <c r="H283" s="34">
        <f>SUM(H258:H282)</f>
        <v>838262.5</v>
      </c>
      <c r="I283" s="139">
        <f>SUM(F283:H283)</f>
        <v>2493562.5</v>
      </c>
      <c r="J283" s="158">
        <f>I283+E283</f>
        <v>4981206.25</v>
      </c>
      <c r="K283" s="34">
        <f>SUM(K258:K282)</f>
        <v>869787.5</v>
      </c>
      <c r="L283" s="34">
        <f>SUM(L258:L282)</f>
        <v>848087.5</v>
      </c>
      <c r="M283" s="34">
        <f>SUM(M258:M282)</f>
        <v>872325</v>
      </c>
      <c r="N283" s="139">
        <f>SUM(K283:M283)</f>
        <v>2590200</v>
      </c>
      <c r="O283" s="34">
        <f>SUM(O258:O282)</f>
        <v>859400</v>
      </c>
      <c r="P283" s="34">
        <f>SUM(P258:P282)</f>
        <v>863650</v>
      </c>
      <c r="Q283" s="34">
        <f>SUM(Q258:Q282)</f>
        <v>868525</v>
      </c>
      <c r="R283" s="139">
        <f>SUM(O283:Q283)</f>
        <v>2591575</v>
      </c>
      <c r="S283" s="158">
        <f>R283+N283</f>
        <v>5181775</v>
      </c>
      <c r="T283" s="34">
        <f>S283+J283</f>
        <v>10162981.25</v>
      </c>
    </row>
    <row r="284" spans="1:20" ht="12.75" outlineLevel="1">
      <c r="A284" t="s">
        <v>62</v>
      </c>
      <c r="B284" s="34">
        <f aca="true" t="shared" si="198" ref="B284:T284">B283/60</f>
        <v>14464.0625</v>
      </c>
      <c r="C284" s="34">
        <f t="shared" si="198"/>
        <v>13425.416666666666</v>
      </c>
      <c r="D284" s="34">
        <f t="shared" si="198"/>
        <v>13571.25</v>
      </c>
      <c r="E284" s="139">
        <f t="shared" si="198"/>
        <v>41460.729166666664</v>
      </c>
      <c r="F284" s="34">
        <f t="shared" si="198"/>
        <v>13812.916666666666</v>
      </c>
      <c r="G284" s="34">
        <f t="shared" si="198"/>
        <v>13775.416666666666</v>
      </c>
      <c r="H284" s="34">
        <f t="shared" si="198"/>
        <v>13971.041666666666</v>
      </c>
      <c r="I284" s="139">
        <f t="shared" si="198"/>
        <v>41559.375</v>
      </c>
      <c r="J284" s="158">
        <f t="shared" si="198"/>
        <v>83020.10416666667</v>
      </c>
      <c r="K284" s="34">
        <f t="shared" si="198"/>
        <v>14496.458333333334</v>
      </c>
      <c r="L284" s="34">
        <f t="shared" si="198"/>
        <v>14134.791666666666</v>
      </c>
      <c r="M284" s="34">
        <f t="shared" si="198"/>
        <v>14538.75</v>
      </c>
      <c r="N284" s="139">
        <f t="shared" si="198"/>
        <v>43170</v>
      </c>
      <c r="O284" s="34">
        <f t="shared" si="198"/>
        <v>14323.333333333334</v>
      </c>
      <c r="P284" s="34">
        <f t="shared" si="198"/>
        <v>14394.166666666666</v>
      </c>
      <c r="Q284" s="34">
        <f t="shared" si="198"/>
        <v>14475.416666666666</v>
      </c>
      <c r="R284" s="139">
        <f t="shared" si="198"/>
        <v>43192.916666666664</v>
      </c>
      <c r="S284" s="158">
        <f t="shared" si="198"/>
        <v>86362.91666666667</v>
      </c>
      <c r="T284" s="34">
        <f t="shared" si="198"/>
        <v>169383.02083333334</v>
      </c>
    </row>
    <row r="285" spans="1:20" ht="12.75" outlineLevel="1">
      <c r="A285" t="s">
        <v>59</v>
      </c>
      <c r="B285" s="15">
        <f>7*(30-5)</f>
        <v>175</v>
      </c>
      <c r="C285" s="15">
        <f>7*(31-5)</f>
        <v>182</v>
      </c>
      <c r="D285" s="15">
        <f>7*(30-5)</f>
        <v>175</v>
      </c>
      <c r="E285" s="137">
        <f>SUM(B285:D285)</f>
        <v>532</v>
      </c>
      <c r="F285" s="15">
        <f>7*(30-5)</f>
        <v>175</v>
      </c>
      <c r="G285" s="15">
        <f>7*(31-5)</f>
        <v>182</v>
      </c>
      <c r="H285" s="15">
        <f>7*(30-5)</f>
        <v>175</v>
      </c>
      <c r="I285" s="137">
        <f>SUM(F285:H285)</f>
        <v>532</v>
      </c>
      <c r="J285" s="156">
        <f>I285+E285</f>
        <v>1064</v>
      </c>
      <c r="K285" s="15">
        <f>7*(30-5)</f>
        <v>175</v>
      </c>
      <c r="L285" s="15">
        <f>7*(30-5)</f>
        <v>175</v>
      </c>
      <c r="M285" s="15">
        <f>7*(31-5)</f>
        <v>182</v>
      </c>
      <c r="N285" s="137">
        <f>SUM(K285:M285)</f>
        <v>532</v>
      </c>
      <c r="O285" s="15">
        <f>7*(31-5)</f>
        <v>182</v>
      </c>
      <c r="P285" s="15">
        <f>7*(28-5)</f>
        <v>161</v>
      </c>
      <c r="Q285" s="15">
        <f>7*(31-5)</f>
        <v>182</v>
      </c>
      <c r="R285" s="137">
        <f>SUM(O285:Q285)</f>
        <v>525</v>
      </c>
      <c r="S285" s="156">
        <f>R285+N285</f>
        <v>1057</v>
      </c>
      <c r="T285" s="15">
        <f>S285+J285</f>
        <v>2121</v>
      </c>
    </row>
    <row r="286" spans="1:20" ht="12.75" outlineLevel="1">
      <c r="A286" t="s">
        <v>60</v>
      </c>
      <c r="B286" s="34">
        <f>B284/B285</f>
        <v>82.65178571428571</v>
      </c>
      <c r="C286" s="34">
        <f>C284/C285</f>
        <v>73.76602564102564</v>
      </c>
      <c r="D286" s="34">
        <f>D284/D285</f>
        <v>77.55</v>
      </c>
      <c r="E286" s="139">
        <f>D286</f>
        <v>77.55</v>
      </c>
      <c r="F286" s="34">
        <f>F284/F285</f>
        <v>78.93095238095238</v>
      </c>
      <c r="G286" s="34">
        <f>G284/G285</f>
        <v>75.68910256410255</v>
      </c>
      <c r="H286" s="34">
        <f>H284/H285</f>
        <v>79.8345238095238</v>
      </c>
      <c r="I286" s="139">
        <f>H286</f>
        <v>79.8345238095238</v>
      </c>
      <c r="J286" s="158">
        <f>I286</f>
        <v>79.8345238095238</v>
      </c>
      <c r="K286" s="34">
        <f>K284/K285</f>
        <v>82.83690476190476</v>
      </c>
      <c r="L286" s="34">
        <f>L284/L285</f>
        <v>80.77023809523808</v>
      </c>
      <c r="M286" s="34">
        <f>M284/M285</f>
        <v>79.88324175824175</v>
      </c>
      <c r="N286" s="139">
        <f>M286</f>
        <v>79.88324175824175</v>
      </c>
      <c r="O286" s="34">
        <f>O284/O285</f>
        <v>78.69963369963371</v>
      </c>
      <c r="P286" s="34">
        <f>P284/P285</f>
        <v>89.4047619047619</v>
      </c>
      <c r="Q286" s="34">
        <f>Q284/Q285</f>
        <v>79.53525641025641</v>
      </c>
      <c r="R286" s="139">
        <f>Q286</f>
        <v>79.53525641025641</v>
      </c>
      <c r="S286" s="158">
        <f>R286</f>
        <v>79.53525641025641</v>
      </c>
      <c r="T286" s="34">
        <f>S286</f>
        <v>79.53525641025641</v>
      </c>
    </row>
    <row r="287" spans="1:20" ht="12.75" outlineLevel="1">
      <c r="A287" t="s">
        <v>76</v>
      </c>
      <c r="B287" s="34">
        <f>E335*B335+E336*B336+E337*B337+E338*B338</f>
        <v>34502.84200313253</v>
      </c>
      <c r="C287" s="34">
        <f>B287</f>
        <v>34502.84200313253</v>
      </c>
      <c r="D287" s="34">
        <f>C287</f>
        <v>34502.84200313253</v>
      </c>
      <c r="E287" s="139">
        <f>SUM(B287:D287)</f>
        <v>103508.52600939758</v>
      </c>
      <c r="F287" s="34">
        <f aca="true" t="shared" si="199" ref="F287:H288">B287</f>
        <v>34502.84200313253</v>
      </c>
      <c r="G287" s="34">
        <f t="shared" si="199"/>
        <v>34502.84200313253</v>
      </c>
      <c r="H287" s="34">
        <f t="shared" si="199"/>
        <v>34502.84200313253</v>
      </c>
      <c r="I287" s="139">
        <f>SUM(F287:H287)</f>
        <v>103508.52600939758</v>
      </c>
      <c r="J287" s="158">
        <f>I287+E287</f>
        <v>207017.05201879516</v>
      </c>
      <c r="K287" s="34">
        <f>G287</f>
        <v>34502.84200313253</v>
      </c>
      <c r="L287" s="34">
        <f>H287</f>
        <v>34502.84200313253</v>
      </c>
      <c r="M287" s="34">
        <f>L287</f>
        <v>34502.84200313253</v>
      </c>
      <c r="N287" s="139">
        <f>SUM(K287:M287)</f>
        <v>103508.52600939758</v>
      </c>
      <c r="O287" s="34">
        <f>K287</f>
        <v>34502.84200313253</v>
      </c>
      <c r="P287" s="34">
        <f>L287</f>
        <v>34502.84200313253</v>
      </c>
      <c r="Q287" s="34">
        <f>P287</f>
        <v>34502.84200313253</v>
      </c>
      <c r="R287" s="139">
        <f>SUM(O287:Q287)</f>
        <v>103508.52600939758</v>
      </c>
      <c r="S287" s="158">
        <f>R287+N287</f>
        <v>207017.05201879516</v>
      </c>
      <c r="T287" s="34">
        <f>S287+J287</f>
        <v>414034.1040375903</v>
      </c>
    </row>
    <row r="288" spans="1:20" ht="12.75" outlineLevel="1">
      <c r="A288" t="s">
        <v>77</v>
      </c>
      <c r="B288" s="34">
        <v>2000</v>
      </c>
      <c r="C288" s="34">
        <f>B288</f>
        <v>2000</v>
      </c>
      <c r="D288" s="34">
        <f>C288</f>
        <v>2000</v>
      </c>
      <c r="E288" s="139"/>
      <c r="F288" s="34">
        <f t="shared" si="199"/>
        <v>2000</v>
      </c>
      <c r="G288" s="34">
        <f t="shared" si="199"/>
        <v>2000</v>
      </c>
      <c r="H288" s="34">
        <f t="shared" si="199"/>
        <v>2000</v>
      </c>
      <c r="I288" s="139"/>
      <c r="J288" s="158"/>
      <c r="K288" s="34">
        <f>B288</f>
        <v>2000</v>
      </c>
      <c r="L288" s="34">
        <f>C288</f>
        <v>2000</v>
      </c>
      <c r="M288" s="34">
        <f>D288</f>
        <v>2000</v>
      </c>
      <c r="N288" s="139"/>
      <c r="O288" s="34">
        <f>B288</f>
        <v>2000</v>
      </c>
      <c r="P288" s="34">
        <f>C288</f>
        <v>2000</v>
      </c>
      <c r="Q288" s="34">
        <f>D288</f>
        <v>2000</v>
      </c>
      <c r="R288" s="139"/>
      <c r="S288" s="158"/>
      <c r="T288" s="34"/>
    </row>
    <row r="289" spans="1:20" ht="12.75" outlineLevel="1">
      <c r="A289" t="s">
        <v>78</v>
      </c>
      <c r="B289" s="34">
        <f>B286*B288</f>
        <v>165303.57142857142</v>
      </c>
      <c r="C289" s="34">
        <f>C286*C288</f>
        <v>147532.05128205128</v>
      </c>
      <c r="D289" s="34">
        <f>D286*D288</f>
        <v>155100</v>
      </c>
      <c r="E289" s="139">
        <f>SUM(B289:D289)</f>
        <v>467935.62271062273</v>
      </c>
      <c r="F289" s="34">
        <f>F286*F288</f>
        <v>157861.90476190476</v>
      </c>
      <c r="G289" s="34">
        <f>G286*G288</f>
        <v>151378.2051282051</v>
      </c>
      <c r="H289" s="34">
        <f>H286*H288</f>
        <v>159669.0476190476</v>
      </c>
      <c r="I289" s="139">
        <f>SUM(F289:H289)</f>
        <v>468909.15750915743</v>
      </c>
      <c r="J289" s="158">
        <f>I289+E289</f>
        <v>936844.7802197802</v>
      </c>
      <c r="K289" s="34">
        <f>K286*K288</f>
        <v>165673.80952380953</v>
      </c>
      <c r="L289" s="34">
        <f>L286*L288</f>
        <v>161540.47619047618</v>
      </c>
      <c r="M289" s="34">
        <f>M286*M288</f>
        <v>159766.4835164835</v>
      </c>
      <c r="N289" s="139">
        <f>SUM(K289:M289)</f>
        <v>486980.7692307692</v>
      </c>
      <c r="O289" s="34">
        <f>O286*O288</f>
        <v>157399.2673992674</v>
      </c>
      <c r="P289" s="34">
        <f>P286*P288</f>
        <v>178809.5238095238</v>
      </c>
      <c r="Q289" s="34">
        <f>Q286*Q288</f>
        <v>159070.5128205128</v>
      </c>
      <c r="R289" s="139">
        <f>SUM(O289:Q289)</f>
        <v>495279.304029304</v>
      </c>
      <c r="S289" s="158">
        <f>R289+N289</f>
        <v>982260.0732600732</v>
      </c>
      <c r="T289" s="34">
        <f>S289+J289</f>
        <v>1919104.8534798534</v>
      </c>
    </row>
    <row r="290" spans="1:20" ht="13.5" outlineLevel="1" thickBot="1">
      <c r="A290" t="s">
        <v>81</v>
      </c>
      <c r="B290" s="34">
        <f>E343</f>
        <v>16666.666666666668</v>
      </c>
      <c r="C290" s="34">
        <f>B290</f>
        <v>16666.666666666668</v>
      </c>
      <c r="D290" s="34">
        <f>C290</f>
        <v>16666.666666666668</v>
      </c>
      <c r="E290" s="139">
        <f>SUM(B290:D290)</f>
        <v>50000</v>
      </c>
      <c r="F290" s="34">
        <f>B290</f>
        <v>16666.666666666668</v>
      </c>
      <c r="G290" s="34">
        <f>C290</f>
        <v>16666.666666666668</v>
      </c>
      <c r="H290" s="34">
        <f>D290</f>
        <v>16666.666666666668</v>
      </c>
      <c r="I290" s="139">
        <f>SUM(F290:H290)</f>
        <v>50000</v>
      </c>
      <c r="J290" s="158">
        <f>I290+E290</f>
        <v>100000</v>
      </c>
      <c r="K290" s="34">
        <f>B290</f>
        <v>16666.666666666668</v>
      </c>
      <c r="L290" s="34">
        <f>C290</f>
        <v>16666.666666666668</v>
      </c>
      <c r="M290" s="34">
        <f>D290</f>
        <v>16666.666666666668</v>
      </c>
      <c r="N290" s="139">
        <f>SUM(K290:M290)</f>
        <v>50000</v>
      </c>
      <c r="O290" s="34">
        <f>B290</f>
        <v>16666.666666666668</v>
      </c>
      <c r="P290" s="34">
        <f>C290</f>
        <v>16666.666666666668</v>
      </c>
      <c r="Q290" s="34">
        <f>D290</f>
        <v>16666.666666666668</v>
      </c>
      <c r="R290" s="139">
        <f>SUM(O290:Q290)</f>
        <v>50000</v>
      </c>
      <c r="S290" s="158">
        <f>R290+N290</f>
        <v>100000</v>
      </c>
      <c r="T290" s="34">
        <f>S290+J290</f>
        <v>200000</v>
      </c>
    </row>
    <row r="291" spans="1:20" s="5" customFormat="1" ht="13.5" outlineLevel="1" thickBot="1">
      <c r="A291" s="5" t="s">
        <v>82</v>
      </c>
      <c r="B291" s="44">
        <f>B287+B289+B290</f>
        <v>216473.0800983706</v>
      </c>
      <c r="C291" s="44">
        <f>C287+C289+C290</f>
        <v>198701.55995185048</v>
      </c>
      <c r="D291" s="44">
        <f>D287+D289+D290</f>
        <v>206269.5086697992</v>
      </c>
      <c r="E291" s="144">
        <f>SUM(B291:D291)</f>
        <v>621444.1487200203</v>
      </c>
      <c r="F291" s="44">
        <f>F287+F289+F290</f>
        <v>209031.41343170396</v>
      </c>
      <c r="G291" s="44">
        <f>G287+G289+G290</f>
        <v>202547.7137980043</v>
      </c>
      <c r="H291" s="44">
        <f>H287+H289+H290</f>
        <v>210838.5562888468</v>
      </c>
      <c r="I291" s="144">
        <f>SUM(F291:H291)</f>
        <v>622417.683518555</v>
      </c>
      <c r="J291" s="164">
        <f>I291+E291</f>
        <v>1243861.8322385754</v>
      </c>
      <c r="K291" s="44">
        <f>K287+K289+K290</f>
        <v>216843.31819360872</v>
      </c>
      <c r="L291" s="44">
        <f>L287+L289+L290</f>
        <v>212709.98486027538</v>
      </c>
      <c r="M291" s="44">
        <f>M287+M289+M290</f>
        <v>210935.9921862827</v>
      </c>
      <c r="N291" s="144">
        <f>SUM(K291:M291)</f>
        <v>640489.2952401668</v>
      </c>
      <c r="O291" s="44">
        <f>O287+O289+O290</f>
        <v>208568.7760690666</v>
      </c>
      <c r="P291" s="44">
        <f>P287+P289+P290</f>
        <v>229979.03247932298</v>
      </c>
      <c r="Q291" s="44">
        <f>Q287+Q289+Q290</f>
        <v>210240.021490312</v>
      </c>
      <c r="R291" s="144">
        <f>SUM(O291:Q291)</f>
        <v>648787.8300387016</v>
      </c>
      <c r="S291" s="164">
        <f>R291+N291</f>
        <v>1289277.1252788685</v>
      </c>
      <c r="T291" s="44">
        <f>S291+J291</f>
        <v>2533138.957517444</v>
      </c>
    </row>
    <row r="292" spans="1:20" s="7" customFormat="1" ht="12.75">
      <c r="A292" s="7" t="s">
        <v>83</v>
      </c>
      <c r="B292" s="45">
        <f aca="true" t="shared" si="200" ref="B292:T292">B291/B283</f>
        <v>0.24943785110899355</v>
      </c>
      <c r="C292" s="45">
        <f t="shared" si="200"/>
        <v>0.2466733620332708</v>
      </c>
      <c r="D292" s="45">
        <f t="shared" si="200"/>
        <v>0.2533167648150799</v>
      </c>
      <c r="E292" s="145">
        <f t="shared" si="200"/>
        <v>0.24981235706279098</v>
      </c>
      <c r="F292" s="45">
        <f t="shared" si="200"/>
        <v>0.2522173248851666</v>
      </c>
      <c r="G292" s="45">
        <f t="shared" si="200"/>
        <v>0.24505939178851732</v>
      </c>
      <c r="H292" s="45">
        <f t="shared" si="200"/>
        <v>0.25151853540966795</v>
      </c>
      <c r="I292" s="145">
        <f t="shared" si="200"/>
        <v>0.24960981869055018</v>
      </c>
      <c r="J292" s="165">
        <f t="shared" si="200"/>
        <v>0.2497109675469823</v>
      </c>
      <c r="K292" s="45">
        <f t="shared" si="200"/>
        <v>0.2493060870541468</v>
      </c>
      <c r="L292" s="45">
        <f t="shared" si="200"/>
        <v>0.2508113665869092</v>
      </c>
      <c r="M292" s="45">
        <f t="shared" si="200"/>
        <v>0.24180894985960819</v>
      </c>
      <c r="N292" s="145">
        <f t="shared" si="200"/>
        <v>0.24727406966263873</v>
      </c>
      <c r="O292" s="45">
        <f t="shared" si="200"/>
        <v>0.24269115204685432</v>
      </c>
      <c r="P292" s="45">
        <f t="shared" si="200"/>
        <v>0.2662873067554252</v>
      </c>
      <c r="Q292" s="45">
        <f t="shared" si="200"/>
        <v>0.24206559568269423</v>
      </c>
      <c r="R292" s="145">
        <f t="shared" si="200"/>
        <v>0.2503449948539794</v>
      </c>
      <c r="S292" s="165">
        <f t="shared" si="200"/>
        <v>0.24880993969805104</v>
      </c>
      <c r="T292" s="45">
        <f t="shared" si="200"/>
        <v>0.24925156262759454</v>
      </c>
    </row>
    <row r="293" spans="2:20" ht="12.75">
      <c r="B293" s="34"/>
      <c r="C293" s="34"/>
      <c r="D293" s="34"/>
      <c r="E293" s="139"/>
      <c r="F293" s="34"/>
      <c r="G293" s="34"/>
      <c r="H293" s="34"/>
      <c r="I293" s="139"/>
      <c r="J293" s="158"/>
      <c r="K293" s="34"/>
      <c r="L293" s="34"/>
      <c r="M293" s="34"/>
      <c r="N293" s="139"/>
      <c r="O293" s="34"/>
      <c r="P293" s="34"/>
      <c r="Q293" s="34"/>
      <c r="R293" s="139"/>
      <c r="S293" s="158"/>
      <c r="T293" s="34"/>
    </row>
    <row r="294" spans="1:20" s="171" customFormat="1" ht="12.75">
      <c r="A294" s="171" t="s">
        <v>65</v>
      </c>
      <c r="B294" s="138"/>
      <c r="C294" s="138"/>
      <c r="D294" s="138"/>
      <c r="E294" s="138"/>
      <c r="F294" s="138"/>
      <c r="G294" s="138"/>
      <c r="H294" s="138"/>
      <c r="I294" s="138"/>
      <c r="J294" s="157"/>
      <c r="K294" s="138"/>
      <c r="L294" s="138"/>
      <c r="M294" s="138"/>
      <c r="N294" s="138"/>
      <c r="O294" s="138"/>
      <c r="P294" s="138"/>
      <c r="Q294" s="138"/>
      <c r="R294" s="138"/>
      <c r="S294" s="157"/>
      <c r="T294" s="138"/>
    </row>
    <row r="295" spans="1:20" s="3" customFormat="1" ht="12.75" outlineLevel="1">
      <c r="A295" s="3" t="s">
        <v>1</v>
      </c>
      <c r="B295" s="16" t="s">
        <v>2</v>
      </c>
      <c r="C295" s="16" t="s">
        <v>3</v>
      </c>
      <c r="D295" s="16" t="s">
        <v>4</v>
      </c>
      <c r="E295" s="138" t="s">
        <v>5</v>
      </c>
      <c r="F295" s="16" t="s">
        <v>6</v>
      </c>
      <c r="G295" s="16" t="s">
        <v>7</v>
      </c>
      <c r="H295" s="16" t="s">
        <v>8</v>
      </c>
      <c r="I295" s="138" t="s">
        <v>9</v>
      </c>
      <c r="J295" s="157" t="s">
        <v>10</v>
      </c>
      <c r="K295" s="16" t="s">
        <v>11</v>
      </c>
      <c r="L295" s="16" t="s">
        <v>12</v>
      </c>
      <c r="M295" s="16" t="s">
        <v>13</v>
      </c>
      <c r="N295" s="138" t="s">
        <v>14</v>
      </c>
      <c r="O295" s="16" t="s">
        <v>15</v>
      </c>
      <c r="P295" s="16" t="s">
        <v>16</v>
      </c>
      <c r="Q295" s="16" t="s">
        <v>17</v>
      </c>
      <c r="R295" s="138" t="s">
        <v>18</v>
      </c>
      <c r="S295" s="157" t="s">
        <v>19</v>
      </c>
      <c r="T295" s="16">
        <v>2005</v>
      </c>
    </row>
    <row r="296" spans="1:20" ht="12.75" outlineLevel="1">
      <c r="A296" s="1" t="s">
        <v>20</v>
      </c>
      <c r="B296" s="31"/>
      <c r="C296" s="31"/>
      <c r="D296" s="31"/>
      <c r="F296" s="31"/>
      <c r="G296" s="31"/>
      <c r="H296" s="31"/>
      <c r="K296" s="31"/>
      <c r="L296" s="31"/>
      <c r="M296" s="31"/>
      <c r="O296" s="31"/>
      <c r="P296" s="31"/>
      <c r="Q296" s="31"/>
      <c r="T296" s="31"/>
    </row>
    <row r="297" spans="1:20" ht="12.75" outlineLevel="1">
      <c r="A297" s="2" t="s">
        <v>21</v>
      </c>
      <c r="B297" s="32">
        <f aca="true" t="shared" si="201" ref="B297:D300">B93*$F122</f>
        <v>70500</v>
      </c>
      <c r="C297" s="32">
        <f t="shared" si="201"/>
        <v>70000</v>
      </c>
      <c r="D297" s="32">
        <f t="shared" si="201"/>
        <v>71000</v>
      </c>
      <c r="E297" s="137">
        <f aca="true" t="shared" si="202" ref="E297:E302">SUM(B297:D297)</f>
        <v>211500</v>
      </c>
      <c r="F297" s="32">
        <f aca="true" t="shared" si="203" ref="F297:H302">F93*$F122</f>
        <v>74000</v>
      </c>
      <c r="G297" s="32">
        <f t="shared" si="203"/>
        <v>74000</v>
      </c>
      <c r="H297" s="32">
        <f t="shared" si="203"/>
        <v>77000</v>
      </c>
      <c r="I297" s="137">
        <f aca="true" t="shared" si="204" ref="I297:I302">SUM(F297:H297)</f>
        <v>225000</v>
      </c>
      <c r="J297" s="156">
        <f aca="true" t="shared" si="205" ref="J297:J302">E297+I297</f>
        <v>436500</v>
      </c>
      <c r="K297" s="32">
        <f aca="true" t="shared" si="206" ref="K297:M302">K93*$F122</f>
        <v>83500</v>
      </c>
      <c r="L297" s="32">
        <f t="shared" si="206"/>
        <v>77000</v>
      </c>
      <c r="M297" s="32">
        <f t="shared" si="206"/>
        <v>79500</v>
      </c>
      <c r="N297" s="137">
        <f aca="true" t="shared" si="207" ref="N297:N302">SUM(K297:M297)</f>
        <v>240000</v>
      </c>
      <c r="O297" s="32">
        <f aca="true" t="shared" si="208" ref="O297:Q302">O93*$F122</f>
        <v>78000</v>
      </c>
      <c r="P297" s="32">
        <f t="shared" si="208"/>
        <v>78000</v>
      </c>
      <c r="Q297" s="32">
        <f t="shared" si="208"/>
        <v>78000</v>
      </c>
      <c r="R297" s="137">
        <f aca="true" t="shared" si="209" ref="R297:R302">SUM(O297:Q297)</f>
        <v>234000</v>
      </c>
      <c r="S297" s="156">
        <f aca="true" t="shared" si="210" ref="S297:S302">N297+R297</f>
        <v>474000</v>
      </c>
      <c r="T297" s="18">
        <f aca="true" t="shared" si="211" ref="T297:T302">S297+J297</f>
        <v>910500</v>
      </c>
    </row>
    <row r="298" spans="1:20" ht="12.75" outlineLevel="1">
      <c r="A298" s="2" t="s">
        <v>22</v>
      </c>
      <c r="B298" s="32">
        <f t="shared" si="201"/>
        <v>30750</v>
      </c>
      <c r="C298" s="32">
        <f t="shared" si="201"/>
        <v>39000</v>
      </c>
      <c r="D298" s="32">
        <f t="shared" si="201"/>
        <v>39500</v>
      </c>
      <c r="E298" s="137">
        <f t="shared" si="202"/>
        <v>109250</v>
      </c>
      <c r="F298" s="32">
        <f t="shared" si="203"/>
        <v>41000</v>
      </c>
      <c r="G298" s="32">
        <f t="shared" si="203"/>
        <v>41000</v>
      </c>
      <c r="H298" s="32">
        <f t="shared" si="203"/>
        <v>45250</v>
      </c>
      <c r="I298" s="137">
        <f t="shared" si="204"/>
        <v>127250</v>
      </c>
      <c r="J298" s="156">
        <f t="shared" si="205"/>
        <v>236500</v>
      </c>
      <c r="K298" s="32">
        <f t="shared" si="206"/>
        <v>54000</v>
      </c>
      <c r="L298" s="32">
        <f t="shared" si="206"/>
        <v>42850</v>
      </c>
      <c r="M298" s="32">
        <f t="shared" si="206"/>
        <v>44800</v>
      </c>
      <c r="N298" s="137">
        <f t="shared" si="207"/>
        <v>141650</v>
      </c>
      <c r="O298" s="32">
        <f t="shared" si="208"/>
        <v>43000</v>
      </c>
      <c r="P298" s="32">
        <f t="shared" si="208"/>
        <v>43000</v>
      </c>
      <c r="Q298" s="32">
        <f t="shared" si="208"/>
        <v>43000</v>
      </c>
      <c r="R298" s="137">
        <f t="shared" si="209"/>
        <v>129000</v>
      </c>
      <c r="S298" s="156">
        <f t="shared" si="210"/>
        <v>270650</v>
      </c>
      <c r="T298" s="18">
        <f t="shared" si="211"/>
        <v>507150</v>
      </c>
    </row>
    <row r="299" spans="1:20" ht="12.75" outlineLevel="1">
      <c r="A299" s="2" t="s">
        <v>23</v>
      </c>
      <c r="B299" s="32">
        <f t="shared" si="201"/>
        <v>29125</v>
      </c>
      <c r="C299" s="32">
        <f t="shared" si="201"/>
        <v>33700</v>
      </c>
      <c r="D299" s="32">
        <f t="shared" si="201"/>
        <v>34450</v>
      </c>
      <c r="E299" s="137">
        <f t="shared" si="202"/>
        <v>97275</v>
      </c>
      <c r="F299" s="32">
        <f t="shared" si="203"/>
        <v>36700</v>
      </c>
      <c r="G299" s="32">
        <f t="shared" si="203"/>
        <v>36700</v>
      </c>
      <c r="H299" s="32">
        <f t="shared" si="203"/>
        <v>38450</v>
      </c>
      <c r="I299" s="137">
        <f t="shared" si="204"/>
        <v>111850</v>
      </c>
      <c r="J299" s="156">
        <f t="shared" si="205"/>
        <v>209125</v>
      </c>
      <c r="K299" s="32">
        <f t="shared" si="206"/>
        <v>42200</v>
      </c>
      <c r="L299" s="32">
        <f t="shared" si="206"/>
        <v>37700</v>
      </c>
      <c r="M299" s="32">
        <f t="shared" si="206"/>
        <v>37950</v>
      </c>
      <c r="N299" s="137">
        <f t="shared" si="207"/>
        <v>117850</v>
      </c>
      <c r="O299" s="32">
        <f t="shared" si="208"/>
        <v>38700</v>
      </c>
      <c r="P299" s="32">
        <f t="shared" si="208"/>
        <v>38700</v>
      </c>
      <c r="Q299" s="32">
        <f t="shared" si="208"/>
        <v>38700</v>
      </c>
      <c r="R299" s="137">
        <f t="shared" si="209"/>
        <v>116100</v>
      </c>
      <c r="S299" s="156">
        <f t="shared" si="210"/>
        <v>233950</v>
      </c>
      <c r="T299" s="18">
        <f t="shared" si="211"/>
        <v>443075</v>
      </c>
    </row>
    <row r="300" spans="1:20" ht="12.75" outlineLevel="1">
      <c r="A300" s="2" t="s">
        <v>24</v>
      </c>
      <c r="B300" s="32">
        <f t="shared" si="201"/>
        <v>38750</v>
      </c>
      <c r="C300" s="32">
        <f t="shared" si="201"/>
        <v>63000</v>
      </c>
      <c r="D300" s="32">
        <f t="shared" si="201"/>
        <v>63750</v>
      </c>
      <c r="E300" s="137">
        <f t="shared" si="202"/>
        <v>165500</v>
      </c>
      <c r="F300" s="32">
        <f t="shared" si="203"/>
        <v>66000</v>
      </c>
      <c r="G300" s="32">
        <f t="shared" si="203"/>
        <v>66000</v>
      </c>
      <c r="H300" s="32">
        <f t="shared" si="203"/>
        <v>66250</v>
      </c>
      <c r="I300" s="137">
        <f t="shared" si="204"/>
        <v>198250</v>
      </c>
      <c r="J300" s="156">
        <f t="shared" si="205"/>
        <v>363750</v>
      </c>
      <c r="K300" s="32">
        <f t="shared" si="206"/>
        <v>67000</v>
      </c>
      <c r="L300" s="32">
        <f t="shared" si="206"/>
        <v>67000</v>
      </c>
      <c r="M300" s="32">
        <f t="shared" si="206"/>
        <v>67250</v>
      </c>
      <c r="N300" s="137">
        <f t="shared" si="207"/>
        <v>201250</v>
      </c>
      <c r="O300" s="32">
        <f t="shared" si="208"/>
        <v>68000</v>
      </c>
      <c r="P300" s="32">
        <f t="shared" si="208"/>
        <v>68000</v>
      </c>
      <c r="Q300" s="32">
        <f t="shared" si="208"/>
        <v>68000</v>
      </c>
      <c r="R300" s="137">
        <f t="shared" si="209"/>
        <v>204000</v>
      </c>
      <c r="S300" s="156">
        <f t="shared" si="210"/>
        <v>405250</v>
      </c>
      <c r="T300" s="18">
        <f t="shared" si="211"/>
        <v>769000</v>
      </c>
    </row>
    <row r="301" spans="1:20" ht="12.75" outlineLevel="1">
      <c r="A301" s="2" t="s">
        <v>25</v>
      </c>
      <c r="B301" s="32">
        <f aca="true" t="shared" si="212" ref="B301:D302">B97*$F126</f>
        <v>0</v>
      </c>
      <c r="C301" s="32">
        <f t="shared" si="212"/>
        <v>0</v>
      </c>
      <c r="D301" s="32">
        <f t="shared" si="212"/>
        <v>0</v>
      </c>
      <c r="E301" s="137">
        <f t="shared" si="202"/>
        <v>0</v>
      </c>
      <c r="F301" s="32">
        <f t="shared" si="203"/>
        <v>0</v>
      </c>
      <c r="G301" s="32">
        <f t="shared" si="203"/>
        <v>0</v>
      </c>
      <c r="H301" s="32">
        <f t="shared" si="203"/>
        <v>0</v>
      </c>
      <c r="I301" s="137">
        <f t="shared" si="204"/>
        <v>0</v>
      </c>
      <c r="J301" s="156">
        <f t="shared" si="205"/>
        <v>0</v>
      </c>
      <c r="K301" s="32">
        <f t="shared" si="206"/>
        <v>0</v>
      </c>
      <c r="L301" s="32">
        <f t="shared" si="206"/>
        <v>0</v>
      </c>
      <c r="M301" s="32">
        <f t="shared" si="206"/>
        <v>0</v>
      </c>
      <c r="N301" s="137">
        <f t="shared" si="207"/>
        <v>0</v>
      </c>
      <c r="O301" s="32">
        <f t="shared" si="208"/>
        <v>0</v>
      </c>
      <c r="P301" s="32">
        <f t="shared" si="208"/>
        <v>0</v>
      </c>
      <c r="Q301" s="32">
        <f t="shared" si="208"/>
        <v>0</v>
      </c>
      <c r="R301" s="137">
        <f t="shared" si="209"/>
        <v>0</v>
      </c>
      <c r="S301" s="156">
        <f t="shared" si="210"/>
        <v>0</v>
      </c>
      <c r="T301" s="18">
        <f t="shared" si="211"/>
        <v>0</v>
      </c>
    </row>
    <row r="302" spans="1:20" ht="12.75" outlineLevel="1">
      <c r="A302" s="2" t="s">
        <v>26</v>
      </c>
      <c r="B302" s="32">
        <f t="shared" si="212"/>
        <v>0</v>
      </c>
      <c r="C302" s="32">
        <f t="shared" si="212"/>
        <v>0</v>
      </c>
      <c r="D302" s="32">
        <f t="shared" si="212"/>
        <v>0</v>
      </c>
      <c r="E302" s="137">
        <f t="shared" si="202"/>
        <v>0</v>
      </c>
      <c r="F302" s="32">
        <f t="shared" si="203"/>
        <v>0</v>
      </c>
      <c r="G302" s="32">
        <f t="shared" si="203"/>
        <v>0</v>
      </c>
      <c r="H302" s="32">
        <f t="shared" si="203"/>
        <v>0</v>
      </c>
      <c r="I302" s="137">
        <f t="shared" si="204"/>
        <v>0</v>
      </c>
      <c r="J302" s="156">
        <f t="shared" si="205"/>
        <v>0</v>
      </c>
      <c r="K302" s="32">
        <f t="shared" si="206"/>
        <v>0</v>
      </c>
      <c r="L302" s="32">
        <f t="shared" si="206"/>
        <v>0</v>
      </c>
      <c r="M302" s="32">
        <f t="shared" si="206"/>
        <v>0</v>
      </c>
      <c r="N302" s="137">
        <f t="shared" si="207"/>
        <v>0</v>
      </c>
      <c r="O302" s="32">
        <f t="shared" si="208"/>
        <v>0</v>
      </c>
      <c r="P302" s="32">
        <f t="shared" si="208"/>
        <v>0</v>
      </c>
      <c r="Q302" s="32">
        <f t="shared" si="208"/>
        <v>0</v>
      </c>
      <c r="R302" s="137">
        <f t="shared" si="209"/>
        <v>0</v>
      </c>
      <c r="S302" s="156">
        <f t="shared" si="210"/>
        <v>0</v>
      </c>
      <c r="T302" s="18">
        <f t="shared" si="211"/>
        <v>0</v>
      </c>
    </row>
    <row r="303" spans="1:20" ht="12.75" outlineLevel="1">
      <c r="A303" s="1" t="s">
        <v>27</v>
      </c>
      <c r="B303" s="33"/>
      <c r="C303" s="33"/>
      <c r="D303" s="33"/>
      <c r="F303" s="33"/>
      <c r="G303" s="33"/>
      <c r="H303" s="33"/>
      <c r="K303" s="33"/>
      <c r="L303" s="33"/>
      <c r="M303" s="33"/>
      <c r="O303" s="33"/>
      <c r="P303" s="33"/>
      <c r="Q303" s="33"/>
      <c r="T303" s="31"/>
    </row>
    <row r="304" spans="1:20" ht="12.75" outlineLevel="1">
      <c r="A304" s="2" t="s">
        <v>28</v>
      </c>
      <c r="B304" s="32">
        <f aca="true" t="shared" si="213" ref="B304:D306">B100*$F129</f>
        <v>99250</v>
      </c>
      <c r="C304" s="32">
        <f t="shared" si="213"/>
        <v>93000</v>
      </c>
      <c r="D304" s="32">
        <f t="shared" si="213"/>
        <v>94500</v>
      </c>
      <c r="E304" s="137">
        <f>SUM(B304:D304)</f>
        <v>286750</v>
      </c>
      <c r="F304" s="32">
        <f aca="true" t="shared" si="214" ref="F304:H306">F100*$F129</f>
        <v>99000</v>
      </c>
      <c r="G304" s="32">
        <f t="shared" si="214"/>
        <v>99000</v>
      </c>
      <c r="H304" s="32">
        <f t="shared" si="214"/>
        <v>100500</v>
      </c>
      <c r="I304" s="137">
        <f>SUM(F304:H304)</f>
        <v>298500</v>
      </c>
      <c r="J304" s="156">
        <f>E304+I304</f>
        <v>585250</v>
      </c>
      <c r="K304" s="32">
        <f aca="true" t="shared" si="215" ref="K304:M306">K100*$F129</f>
        <v>103750</v>
      </c>
      <c r="L304" s="32">
        <f t="shared" si="215"/>
        <v>101000</v>
      </c>
      <c r="M304" s="32">
        <f t="shared" si="215"/>
        <v>103250</v>
      </c>
      <c r="N304" s="137">
        <f>SUM(K304:M304)</f>
        <v>308000</v>
      </c>
      <c r="O304" s="32">
        <f aca="true" t="shared" si="216" ref="O304:Q306">O100*$F129</f>
        <v>101000</v>
      </c>
      <c r="P304" s="32">
        <f t="shared" si="216"/>
        <v>101000</v>
      </c>
      <c r="Q304" s="32">
        <f t="shared" si="216"/>
        <v>101000</v>
      </c>
      <c r="R304" s="137">
        <f>SUM(O304:Q304)</f>
        <v>303000</v>
      </c>
      <c r="S304" s="156">
        <f>N304+R304</f>
        <v>611000</v>
      </c>
      <c r="T304" s="18">
        <f>S304+J304</f>
        <v>1196250</v>
      </c>
    </row>
    <row r="305" spans="1:20" ht="12.75" outlineLevel="1">
      <c r="A305" s="2" t="s">
        <v>29</v>
      </c>
      <c r="B305" s="32">
        <f t="shared" si="213"/>
        <v>61250</v>
      </c>
      <c r="C305" s="32">
        <f t="shared" si="213"/>
        <v>65000</v>
      </c>
      <c r="D305" s="32">
        <f t="shared" si="213"/>
        <v>66750</v>
      </c>
      <c r="E305" s="137">
        <f>SUM(B305:D305)</f>
        <v>193000</v>
      </c>
      <c r="F305" s="32">
        <f t="shared" si="214"/>
        <v>72000</v>
      </c>
      <c r="G305" s="32">
        <f t="shared" si="214"/>
        <v>72000</v>
      </c>
      <c r="H305" s="32">
        <f t="shared" si="214"/>
        <v>73125</v>
      </c>
      <c r="I305" s="137">
        <f>SUM(F305:H305)</f>
        <v>217125</v>
      </c>
      <c r="J305" s="156">
        <f>E305+I305</f>
        <v>410125</v>
      </c>
      <c r="K305" s="32">
        <f t="shared" si="215"/>
        <v>75875</v>
      </c>
      <c r="L305" s="32">
        <f t="shared" si="215"/>
        <v>74550</v>
      </c>
      <c r="M305" s="32">
        <f t="shared" si="215"/>
        <v>75900</v>
      </c>
      <c r="N305" s="137">
        <f>SUM(K305:M305)</f>
        <v>226325</v>
      </c>
      <c r="O305" s="32">
        <f t="shared" si="216"/>
        <v>75000</v>
      </c>
      <c r="P305" s="32">
        <f t="shared" si="216"/>
        <v>75000</v>
      </c>
      <c r="Q305" s="32">
        <f t="shared" si="216"/>
        <v>75000</v>
      </c>
      <c r="R305" s="137">
        <f>SUM(O305:Q305)</f>
        <v>225000</v>
      </c>
      <c r="S305" s="156">
        <f>N305+R305</f>
        <v>451325</v>
      </c>
      <c r="T305" s="18">
        <f>S305+J305</f>
        <v>861450</v>
      </c>
    </row>
    <row r="306" spans="1:20" ht="12.75" outlineLevel="1">
      <c r="A306" s="2" t="s">
        <v>30</v>
      </c>
      <c r="B306" s="32">
        <f t="shared" si="213"/>
        <v>51000</v>
      </c>
      <c r="C306" s="32">
        <f t="shared" si="213"/>
        <v>52000</v>
      </c>
      <c r="D306" s="32">
        <f t="shared" si="213"/>
        <v>53250</v>
      </c>
      <c r="E306" s="137">
        <f>SUM(B306:D306)</f>
        <v>156250</v>
      </c>
      <c r="F306" s="32">
        <f t="shared" si="214"/>
        <v>57000</v>
      </c>
      <c r="G306" s="32">
        <f t="shared" si="214"/>
        <v>57000</v>
      </c>
      <c r="H306" s="32">
        <f t="shared" si="214"/>
        <v>57850</v>
      </c>
      <c r="I306" s="137">
        <f>SUM(F306:H306)</f>
        <v>171850</v>
      </c>
      <c r="J306" s="156">
        <f>E306+I306</f>
        <v>328100</v>
      </c>
      <c r="K306" s="32">
        <f t="shared" si="215"/>
        <v>59650</v>
      </c>
      <c r="L306" s="32">
        <f t="shared" si="215"/>
        <v>57775</v>
      </c>
      <c r="M306" s="32">
        <f t="shared" si="215"/>
        <v>58675</v>
      </c>
      <c r="N306" s="137">
        <f>SUM(K306:M306)</f>
        <v>176100</v>
      </c>
      <c r="O306" s="32">
        <f t="shared" si="216"/>
        <v>58000</v>
      </c>
      <c r="P306" s="32">
        <f t="shared" si="216"/>
        <v>58000</v>
      </c>
      <c r="Q306" s="32">
        <f t="shared" si="216"/>
        <v>58000</v>
      </c>
      <c r="R306" s="137">
        <f>SUM(O306:Q306)</f>
        <v>174000</v>
      </c>
      <c r="S306" s="156">
        <f>N306+R306</f>
        <v>350100</v>
      </c>
      <c r="T306" s="18">
        <f>S306+J306</f>
        <v>678200</v>
      </c>
    </row>
    <row r="307" spans="1:20" ht="12.75" outlineLevel="1">
      <c r="A307" s="1" t="s">
        <v>31</v>
      </c>
      <c r="B307" s="33"/>
      <c r="C307" s="33"/>
      <c r="D307" s="33"/>
      <c r="F307" s="33"/>
      <c r="G307" s="33"/>
      <c r="H307" s="33"/>
      <c r="K307" s="33"/>
      <c r="L307" s="33"/>
      <c r="M307" s="33"/>
      <c r="O307" s="33"/>
      <c r="P307" s="33"/>
      <c r="Q307" s="33"/>
      <c r="T307" s="31"/>
    </row>
    <row r="308" spans="1:20" ht="12.75" outlineLevel="1">
      <c r="A308" s="2" t="s">
        <v>32</v>
      </c>
      <c r="B308" s="32">
        <f aca="true" t="shared" si="217" ref="B308:D310">B104*$F133</f>
        <v>110500</v>
      </c>
      <c r="C308" s="32">
        <f t="shared" si="217"/>
        <v>102000</v>
      </c>
      <c r="D308" s="32">
        <f t="shared" si="217"/>
        <v>102125</v>
      </c>
      <c r="E308" s="137">
        <f>SUM(B308:D308)</f>
        <v>314625</v>
      </c>
      <c r="F308" s="32">
        <f aca="true" t="shared" si="218" ref="F308:H312">F104*$F133</f>
        <v>102500</v>
      </c>
      <c r="G308" s="32">
        <f t="shared" si="218"/>
        <v>102500</v>
      </c>
      <c r="H308" s="32">
        <f t="shared" si="218"/>
        <v>103625</v>
      </c>
      <c r="I308" s="137">
        <f>SUM(F308:H308)</f>
        <v>308625</v>
      </c>
      <c r="J308" s="156">
        <f>E308+I308</f>
        <v>623250</v>
      </c>
      <c r="K308" s="32">
        <f aca="true" t="shared" si="219" ref="K308:M312">K104*$F133</f>
        <v>106000</v>
      </c>
      <c r="L308" s="32">
        <f t="shared" si="219"/>
        <v>104000</v>
      </c>
      <c r="M308" s="32">
        <f t="shared" si="219"/>
        <v>106125</v>
      </c>
      <c r="N308" s="137">
        <f>SUM(K308:M308)</f>
        <v>316125</v>
      </c>
      <c r="O308" s="32">
        <f aca="true" t="shared" si="220" ref="O308:Q312">O104*$F133</f>
        <v>103500</v>
      </c>
      <c r="P308" s="32">
        <f t="shared" si="220"/>
        <v>103500</v>
      </c>
      <c r="Q308" s="32">
        <f t="shared" si="220"/>
        <v>103500</v>
      </c>
      <c r="R308" s="137">
        <f>SUM(O308:Q308)</f>
        <v>310500</v>
      </c>
      <c r="S308" s="156">
        <f>N308+R308</f>
        <v>626625</v>
      </c>
      <c r="T308" s="18">
        <f>S308+J308</f>
        <v>1249875</v>
      </c>
    </row>
    <row r="309" spans="1:20" ht="12.75" outlineLevel="1">
      <c r="A309" s="2" t="s">
        <v>33</v>
      </c>
      <c r="B309" s="32">
        <f t="shared" si="217"/>
        <v>156625</v>
      </c>
      <c r="C309" s="32">
        <f t="shared" si="217"/>
        <v>139700</v>
      </c>
      <c r="D309" s="32">
        <f t="shared" si="217"/>
        <v>139950</v>
      </c>
      <c r="E309" s="137">
        <f>SUM(B309:D309)</f>
        <v>436275</v>
      </c>
      <c r="F309" s="32">
        <f t="shared" si="218"/>
        <v>140700</v>
      </c>
      <c r="G309" s="32">
        <f t="shared" si="218"/>
        <v>140700</v>
      </c>
      <c r="H309" s="32">
        <f t="shared" si="218"/>
        <v>141700</v>
      </c>
      <c r="I309" s="137">
        <f>SUM(F309:H309)</f>
        <v>423100</v>
      </c>
      <c r="J309" s="156">
        <f>E309+I309</f>
        <v>859375</v>
      </c>
      <c r="K309" s="32">
        <f t="shared" si="219"/>
        <v>143950</v>
      </c>
      <c r="L309" s="32">
        <f t="shared" si="219"/>
        <v>143200</v>
      </c>
      <c r="M309" s="32">
        <f t="shared" si="219"/>
        <v>146325</v>
      </c>
      <c r="N309" s="137">
        <f>SUM(K309:M309)</f>
        <v>433475</v>
      </c>
      <c r="O309" s="32">
        <f t="shared" si="220"/>
        <v>142200</v>
      </c>
      <c r="P309" s="32">
        <f t="shared" si="220"/>
        <v>142200</v>
      </c>
      <c r="Q309" s="32">
        <f t="shared" si="220"/>
        <v>142200</v>
      </c>
      <c r="R309" s="137">
        <f>SUM(O309:Q309)</f>
        <v>426600</v>
      </c>
      <c r="S309" s="156">
        <f>N309+R309</f>
        <v>860075</v>
      </c>
      <c r="T309" s="18">
        <f>S309+J309</f>
        <v>1719450</v>
      </c>
    </row>
    <row r="310" spans="1:20" ht="12.75" outlineLevel="1">
      <c r="A310" s="2" t="s">
        <v>34</v>
      </c>
      <c r="B310" s="32">
        <f t="shared" si="217"/>
        <v>82500</v>
      </c>
      <c r="C310" s="32">
        <f t="shared" si="217"/>
        <v>74000</v>
      </c>
      <c r="D310" s="32">
        <f t="shared" si="217"/>
        <v>74250</v>
      </c>
      <c r="E310" s="137">
        <f>SUM(B310:D310)</f>
        <v>230750</v>
      </c>
      <c r="F310" s="32">
        <f t="shared" si="218"/>
        <v>75000</v>
      </c>
      <c r="G310" s="32">
        <f t="shared" si="218"/>
        <v>75000</v>
      </c>
      <c r="H310" s="32">
        <f t="shared" si="218"/>
        <v>75625</v>
      </c>
      <c r="I310" s="137">
        <f>SUM(F310:H310)</f>
        <v>225625</v>
      </c>
      <c r="J310" s="156">
        <f>E310+I310</f>
        <v>456375</v>
      </c>
      <c r="K310" s="32">
        <f t="shared" si="219"/>
        <v>77000</v>
      </c>
      <c r="L310" s="32">
        <f t="shared" si="219"/>
        <v>76125</v>
      </c>
      <c r="M310" s="32">
        <f t="shared" si="219"/>
        <v>77500</v>
      </c>
      <c r="N310" s="137">
        <f>SUM(K310:M310)</f>
        <v>230625</v>
      </c>
      <c r="O310" s="32">
        <f t="shared" si="220"/>
        <v>76000</v>
      </c>
      <c r="P310" s="32">
        <f t="shared" si="220"/>
        <v>76000</v>
      </c>
      <c r="Q310" s="32">
        <f t="shared" si="220"/>
        <v>76000</v>
      </c>
      <c r="R310" s="137">
        <f>SUM(O310:Q310)</f>
        <v>228000</v>
      </c>
      <c r="S310" s="156">
        <f>N310+R310</f>
        <v>458625</v>
      </c>
      <c r="T310" s="18">
        <f>S310+J310</f>
        <v>915000</v>
      </c>
    </row>
    <row r="311" spans="1:20" ht="12.75" outlineLevel="1">
      <c r="A311" s="2" t="s">
        <v>35</v>
      </c>
      <c r="B311" s="32">
        <f aca="true" t="shared" si="221" ref="B311:D312">B107*$F136</f>
        <v>79500</v>
      </c>
      <c r="C311" s="32">
        <f t="shared" si="221"/>
        <v>70000</v>
      </c>
      <c r="D311" s="32">
        <f t="shared" si="221"/>
        <v>70125</v>
      </c>
      <c r="E311" s="137">
        <f>SUM(B311:D311)</f>
        <v>219625</v>
      </c>
      <c r="F311" s="32">
        <f t="shared" si="218"/>
        <v>70500</v>
      </c>
      <c r="G311" s="32">
        <f t="shared" si="218"/>
        <v>70500</v>
      </c>
      <c r="H311" s="32">
        <f t="shared" si="218"/>
        <v>71125</v>
      </c>
      <c r="I311" s="137">
        <f>SUM(F311:H311)</f>
        <v>212125</v>
      </c>
      <c r="J311" s="156">
        <f>E311+I311</f>
        <v>431750</v>
      </c>
      <c r="K311" s="32">
        <f t="shared" si="219"/>
        <v>72500</v>
      </c>
      <c r="L311" s="32">
        <f t="shared" si="219"/>
        <v>72250</v>
      </c>
      <c r="M311" s="32">
        <f t="shared" si="219"/>
        <v>74875</v>
      </c>
      <c r="N311" s="137">
        <f>SUM(K311:M311)</f>
        <v>219625</v>
      </c>
      <c r="O311" s="32">
        <f t="shared" si="220"/>
        <v>71500</v>
      </c>
      <c r="P311" s="32">
        <f t="shared" si="220"/>
        <v>71500</v>
      </c>
      <c r="Q311" s="32">
        <f t="shared" si="220"/>
        <v>71500</v>
      </c>
      <c r="R311" s="137">
        <f>SUM(O311:Q311)</f>
        <v>214500</v>
      </c>
      <c r="S311" s="156">
        <f>N311+R311</f>
        <v>434125</v>
      </c>
      <c r="T311" s="18">
        <f>S311+J311</f>
        <v>865875</v>
      </c>
    </row>
    <row r="312" spans="1:20" ht="12.75" outlineLevel="1">
      <c r="A312" s="2" t="s">
        <v>36</v>
      </c>
      <c r="B312" s="32">
        <f t="shared" si="221"/>
        <v>0</v>
      </c>
      <c r="C312" s="32">
        <f t="shared" si="221"/>
        <v>0</v>
      </c>
      <c r="D312" s="32">
        <f t="shared" si="221"/>
        <v>0</v>
      </c>
      <c r="E312" s="137">
        <f>SUM(B312:D312)</f>
        <v>0</v>
      </c>
      <c r="F312" s="32">
        <f t="shared" si="218"/>
        <v>0</v>
      </c>
      <c r="G312" s="32">
        <f t="shared" si="218"/>
        <v>0</v>
      </c>
      <c r="H312" s="32">
        <f t="shared" si="218"/>
        <v>0</v>
      </c>
      <c r="I312" s="137">
        <f>SUM(F312:H312)</f>
        <v>0</v>
      </c>
      <c r="J312" s="156">
        <f>E312+I312</f>
        <v>0</v>
      </c>
      <c r="K312" s="32">
        <f t="shared" si="219"/>
        <v>0</v>
      </c>
      <c r="L312" s="32">
        <f t="shared" si="219"/>
        <v>0</v>
      </c>
      <c r="M312" s="32">
        <f t="shared" si="219"/>
        <v>0</v>
      </c>
      <c r="N312" s="137">
        <f>SUM(K312:M312)</f>
        <v>0</v>
      </c>
      <c r="O312" s="32">
        <f t="shared" si="220"/>
        <v>0</v>
      </c>
      <c r="P312" s="32">
        <f t="shared" si="220"/>
        <v>0</v>
      </c>
      <c r="Q312" s="32">
        <f t="shared" si="220"/>
        <v>0</v>
      </c>
      <c r="R312" s="137">
        <f>SUM(O312:Q312)</f>
        <v>0</v>
      </c>
      <c r="S312" s="156">
        <f>N312+R312</f>
        <v>0</v>
      </c>
      <c r="T312" s="18">
        <f>S312+J312</f>
        <v>0</v>
      </c>
    </row>
    <row r="313" spans="1:20" ht="12.75" outlineLevel="1">
      <c r="A313" s="1" t="s">
        <v>37</v>
      </c>
      <c r="B313" s="33"/>
      <c r="C313" s="33"/>
      <c r="D313" s="33"/>
      <c r="F313" s="33"/>
      <c r="G313" s="33"/>
      <c r="H313" s="33"/>
      <c r="K313" s="33"/>
      <c r="L313" s="33"/>
      <c r="M313" s="33"/>
      <c r="O313" s="33"/>
      <c r="P313" s="33"/>
      <c r="Q313" s="33"/>
      <c r="T313" s="31"/>
    </row>
    <row r="314" spans="1:20" ht="12.75" outlineLevel="1">
      <c r="A314" s="2" t="s">
        <v>38</v>
      </c>
      <c r="B314" s="32">
        <f aca="true" t="shared" si="222" ref="B314:D315">B110*$F139</f>
        <v>255625</v>
      </c>
      <c r="C314" s="32">
        <f t="shared" si="222"/>
        <v>232500</v>
      </c>
      <c r="D314" s="32">
        <f t="shared" si="222"/>
        <v>236875</v>
      </c>
      <c r="E314" s="137">
        <f>SUM(B314:D314)</f>
        <v>725000</v>
      </c>
      <c r="F314" s="32">
        <f aca="true" t="shared" si="223" ref="F314:H317">F110*$F139</f>
        <v>250000</v>
      </c>
      <c r="G314" s="32">
        <f t="shared" si="223"/>
        <v>250000</v>
      </c>
      <c r="H314" s="32">
        <f t="shared" si="223"/>
        <v>251250</v>
      </c>
      <c r="I314" s="137">
        <f>SUM(F314:H314)</f>
        <v>751250</v>
      </c>
      <c r="J314" s="156">
        <f>E314+I314</f>
        <v>1476250</v>
      </c>
      <c r="K314" s="32">
        <f aca="true" t="shared" si="224" ref="K314:M317">K110*$F139</f>
        <v>255000</v>
      </c>
      <c r="L314" s="32">
        <f t="shared" si="224"/>
        <v>260000</v>
      </c>
      <c r="M314" s="32">
        <f t="shared" si="224"/>
        <v>271250</v>
      </c>
      <c r="N314" s="137">
        <f>SUM(K314:M314)</f>
        <v>786250</v>
      </c>
      <c r="O314" s="32">
        <f aca="true" t="shared" si="225" ref="O314:Q317">O110*$F139</f>
        <v>260000</v>
      </c>
      <c r="P314" s="32">
        <f t="shared" si="225"/>
        <v>260000</v>
      </c>
      <c r="Q314" s="32">
        <f t="shared" si="225"/>
        <v>260000</v>
      </c>
      <c r="R314" s="137">
        <f>SUM(O314:Q314)</f>
        <v>780000</v>
      </c>
      <c r="S314" s="156">
        <f>N314+R314</f>
        <v>1566250</v>
      </c>
      <c r="T314" s="18">
        <f>S314+J314</f>
        <v>3042500</v>
      </c>
    </row>
    <row r="315" spans="1:20" ht="12.75" outlineLevel="1">
      <c r="A315" s="2" t="s">
        <v>39</v>
      </c>
      <c r="B315" s="32">
        <f t="shared" si="222"/>
        <v>133125</v>
      </c>
      <c r="C315" s="32">
        <f t="shared" si="222"/>
        <v>126500</v>
      </c>
      <c r="D315" s="32">
        <f t="shared" si="222"/>
        <v>128500</v>
      </c>
      <c r="E315" s="137">
        <f>SUM(B315:D315)</f>
        <v>388125</v>
      </c>
      <c r="F315" s="32">
        <f t="shared" si="223"/>
        <v>134500</v>
      </c>
      <c r="G315" s="32">
        <f t="shared" si="223"/>
        <v>134500</v>
      </c>
      <c r="H315" s="32">
        <f t="shared" si="223"/>
        <v>135750</v>
      </c>
      <c r="I315" s="137">
        <f>SUM(F315:H315)</f>
        <v>404750</v>
      </c>
      <c r="J315" s="156">
        <f>E315+I315</f>
        <v>792875</v>
      </c>
      <c r="K315" s="32">
        <f t="shared" si="224"/>
        <v>139500</v>
      </c>
      <c r="L315" s="32">
        <f t="shared" si="224"/>
        <v>141500</v>
      </c>
      <c r="M315" s="32">
        <f t="shared" si="224"/>
        <v>146750</v>
      </c>
      <c r="N315" s="137">
        <f>SUM(K315:M315)</f>
        <v>427750</v>
      </c>
      <c r="O315" s="32">
        <f t="shared" si="225"/>
        <v>144500</v>
      </c>
      <c r="P315" s="32">
        <f t="shared" si="225"/>
        <v>144500</v>
      </c>
      <c r="Q315" s="32">
        <f t="shared" si="225"/>
        <v>144500</v>
      </c>
      <c r="R315" s="137">
        <f>SUM(O315:Q315)</f>
        <v>433500</v>
      </c>
      <c r="S315" s="156">
        <f>N315+R315</f>
        <v>861250</v>
      </c>
      <c r="T315" s="18">
        <f>S315+J315</f>
        <v>1654125</v>
      </c>
    </row>
    <row r="316" spans="1:20" ht="12.75" outlineLevel="1">
      <c r="A316" s="2" t="s">
        <v>40</v>
      </c>
      <c r="B316" s="32">
        <f aca="true" t="shared" si="226" ref="B316:D317">B112*$F141</f>
        <v>138125</v>
      </c>
      <c r="C316" s="32">
        <f t="shared" si="226"/>
        <v>118500</v>
      </c>
      <c r="D316" s="32">
        <f t="shared" si="226"/>
        <v>122250</v>
      </c>
      <c r="E316" s="137">
        <f>SUM(B316:D316)</f>
        <v>378875</v>
      </c>
      <c r="F316" s="32">
        <f t="shared" si="223"/>
        <v>133500</v>
      </c>
      <c r="G316" s="32">
        <f t="shared" si="223"/>
        <v>133500</v>
      </c>
      <c r="H316" s="32">
        <f t="shared" si="223"/>
        <v>134750</v>
      </c>
      <c r="I316" s="137">
        <f>SUM(F316:H316)</f>
        <v>401750</v>
      </c>
      <c r="J316" s="156">
        <f>E316+I316</f>
        <v>780625</v>
      </c>
      <c r="K316" s="32">
        <f t="shared" si="224"/>
        <v>138500</v>
      </c>
      <c r="L316" s="32">
        <f t="shared" si="224"/>
        <v>139125</v>
      </c>
      <c r="M316" s="32">
        <f t="shared" si="224"/>
        <v>141625</v>
      </c>
      <c r="N316" s="137">
        <f>SUM(K316:M316)</f>
        <v>419250</v>
      </c>
      <c r="O316" s="32">
        <f t="shared" si="225"/>
        <v>143500</v>
      </c>
      <c r="P316" s="32">
        <f t="shared" si="225"/>
        <v>143500</v>
      </c>
      <c r="Q316" s="32">
        <f t="shared" si="225"/>
        <v>143500</v>
      </c>
      <c r="R316" s="137">
        <f>SUM(O316:Q316)</f>
        <v>430500</v>
      </c>
      <c r="S316" s="156">
        <f>N316+R316</f>
        <v>849750</v>
      </c>
      <c r="T316" s="18">
        <f>S316+J316</f>
        <v>1630375</v>
      </c>
    </row>
    <row r="317" spans="1:20" ht="12.75" outlineLevel="1">
      <c r="A317" s="2" t="s">
        <v>41</v>
      </c>
      <c r="B317" s="32">
        <f t="shared" si="226"/>
        <v>80500</v>
      </c>
      <c r="C317" s="32">
        <f t="shared" si="226"/>
        <v>70000</v>
      </c>
      <c r="D317" s="32">
        <f t="shared" si="226"/>
        <v>72375</v>
      </c>
      <c r="E317" s="137">
        <f>SUM(B317:D317)</f>
        <v>222875</v>
      </c>
      <c r="F317" s="32">
        <f t="shared" si="223"/>
        <v>79500</v>
      </c>
      <c r="G317" s="32">
        <f t="shared" si="223"/>
        <v>79500</v>
      </c>
      <c r="H317" s="32">
        <f t="shared" si="223"/>
        <v>80000</v>
      </c>
      <c r="I317" s="137">
        <f>SUM(F317:H317)</f>
        <v>239000</v>
      </c>
      <c r="J317" s="156">
        <f>E317+I317</f>
        <v>461875</v>
      </c>
      <c r="K317" s="32">
        <f t="shared" si="224"/>
        <v>81500</v>
      </c>
      <c r="L317" s="32">
        <f t="shared" si="224"/>
        <v>81625</v>
      </c>
      <c r="M317" s="32">
        <f t="shared" si="224"/>
        <v>83125</v>
      </c>
      <c r="N317" s="137">
        <f>SUM(K317:M317)</f>
        <v>246250</v>
      </c>
      <c r="O317" s="32">
        <f t="shared" si="225"/>
        <v>86500</v>
      </c>
      <c r="P317" s="32">
        <f t="shared" si="225"/>
        <v>86500</v>
      </c>
      <c r="Q317" s="32">
        <f t="shared" si="225"/>
        <v>86500</v>
      </c>
      <c r="R317" s="137">
        <f>SUM(O317:Q317)</f>
        <v>259500</v>
      </c>
      <c r="S317" s="156">
        <f>N317+R317</f>
        <v>505750</v>
      </c>
      <c r="T317" s="18">
        <f>S317+J317</f>
        <v>967625</v>
      </c>
    </row>
    <row r="318" spans="1:20" ht="12.75" outlineLevel="1">
      <c r="A318" s="1" t="s">
        <v>42</v>
      </c>
      <c r="B318" s="33"/>
      <c r="C318" s="33"/>
      <c r="D318" s="33"/>
      <c r="F318" s="33"/>
      <c r="G318" s="33"/>
      <c r="H318" s="33"/>
      <c r="K318" s="33"/>
      <c r="L318" s="33"/>
      <c r="M318" s="33"/>
      <c r="O318" s="33"/>
      <c r="P318" s="33"/>
      <c r="Q318" s="33"/>
      <c r="T318" s="31"/>
    </row>
    <row r="319" spans="1:20" ht="12.75" outlineLevel="1">
      <c r="A319" s="2" t="s">
        <v>43</v>
      </c>
      <c r="B319" s="32">
        <f>B115*$F144</f>
        <v>66875</v>
      </c>
      <c r="C319" s="32">
        <f>C115*$F144</f>
        <v>61500</v>
      </c>
      <c r="D319" s="32">
        <f>D115*$F144</f>
        <v>63250</v>
      </c>
      <c r="E319" s="137">
        <f>SUM(B319:D319)</f>
        <v>191625</v>
      </c>
      <c r="F319" s="32">
        <f>F115*$F144</f>
        <v>68500</v>
      </c>
      <c r="G319" s="32">
        <f>G115*$F144</f>
        <v>68500</v>
      </c>
      <c r="H319" s="32">
        <f>H115*$F144</f>
        <v>71750</v>
      </c>
      <c r="I319" s="137">
        <f>SUM(F319:H319)</f>
        <v>208750</v>
      </c>
      <c r="J319" s="156">
        <f>E319+I319</f>
        <v>400375</v>
      </c>
      <c r="K319" s="32">
        <f>K115*$F144</f>
        <v>79500</v>
      </c>
      <c r="L319" s="32">
        <f>L115*$F144</f>
        <v>75500</v>
      </c>
      <c r="M319" s="32">
        <f>M115*$F144</f>
        <v>80250</v>
      </c>
      <c r="N319" s="137">
        <f>SUM(K319:M319)</f>
        <v>235250</v>
      </c>
      <c r="O319" s="32">
        <f>O115*$F144</f>
        <v>76500</v>
      </c>
      <c r="P319" s="32">
        <f>P115*$F144</f>
        <v>76500</v>
      </c>
      <c r="Q319" s="32">
        <f>Q115*$F144</f>
        <v>76500</v>
      </c>
      <c r="R319" s="137">
        <f>SUM(O319:Q319)</f>
        <v>229500</v>
      </c>
      <c r="S319" s="156">
        <f>N319+R319</f>
        <v>464750</v>
      </c>
      <c r="T319" s="18">
        <f>S319+J319</f>
        <v>865125</v>
      </c>
    </row>
    <row r="320" spans="1:20" ht="12.75" outlineLevel="1">
      <c r="A320" s="1" t="s">
        <v>44</v>
      </c>
      <c r="B320" s="33"/>
      <c r="C320" s="33"/>
      <c r="D320" s="33"/>
      <c r="F320" s="33"/>
      <c r="G320" s="33"/>
      <c r="H320" s="33"/>
      <c r="K320" s="33"/>
      <c r="L320" s="33"/>
      <c r="M320" s="33"/>
      <c r="O320" s="33"/>
      <c r="P320" s="33"/>
      <c r="Q320" s="33"/>
      <c r="T320" s="31"/>
    </row>
    <row r="321" spans="1:20" ht="12.75" outlineLevel="1">
      <c r="A321" s="2" t="s">
        <v>45</v>
      </c>
      <c r="B321" s="32">
        <f>B117*$F146</f>
        <v>336250</v>
      </c>
      <c r="C321" s="32">
        <f>C117*$F146</f>
        <v>303500</v>
      </c>
      <c r="D321" s="32">
        <f>D117*$F146</f>
        <v>300000</v>
      </c>
      <c r="E321" s="137">
        <f>SUM(B321:D321)</f>
        <v>939750</v>
      </c>
      <c r="F321" s="32">
        <f>F117*$F146</f>
        <v>266000</v>
      </c>
      <c r="G321" s="32">
        <f>G117*$F146</f>
        <v>261500</v>
      </c>
      <c r="H321" s="32">
        <f>H117*$F146</f>
        <v>266000</v>
      </c>
      <c r="I321" s="137">
        <f>SUM(F321:H321)</f>
        <v>793500</v>
      </c>
      <c r="J321" s="156">
        <f>E321+I321</f>
        <v>1733250</v>
      </c>
      <c r="K321" s="32">
        <f>K117*$F146</f>
        <v>283500</v>
      </c>
      <c r="L321" s="32">
        <f>L117*$F146</f>
        <v>257250</v>
      </c>
      <c r="M321" s="32">
        <f>M117*$F146</f>
        <v>264250</v>
      </c>
      <c r="N321" s="137">
        <f>SUM(K321:M321)</f>
        <v>805000</v>
      </c>
      <c r="O321" s="32">
        <f>O117*$F146</f>
        <v>266750</v>
      </c>
      <c r="P321" s="32">
        <f>P117*$F146</f>
        <v>275250</v>
      </c>
      <c r="Q321" s="32">
        <f>Q117*$F146</f>
        <v>285000</v>
      </c>
      <c r="R321" s="137">
        <f>SUM(O321:Q321)</f>
        <v>827000</v>
      </c>
      <c r="S321" s="156">
        <f>N321+R321</f>
        <v>1632000</v>
      </c>
      <c r="T321" s="18">
        <f>S321+J321</f>
        <v>3365250</v>
      </c>
    </row>
    <row r="322" spans="1:20" ht="12.75" outlineLevel="1">
      <c r="A322" s="2" t="s">
        <v>61</v>
      </c>
      <c r="B322" s="34">
        <f>SUM(B297:B321)</f>
        <v>1820250</v>
      </c>
      <c r="C322" s="34">
        <f>SUM(C297:C321)</f>
        <v>1713900</v>
      </c>
      <c r="D322" s="34">
        <f>SUM(D297:D321)</f>
        <v>1732900</v>
      </c>
      <c r="E322" s="139">
        <f>SUM(B322:D322)</f>
        <v>5267050</v>
      </c>
      <c r="F322" s="34">
        <f>SUM(F297:F321)</f>
        <v>1766400</v>
      </c>
      <c r="G322" s="34">
        <f>SUM(G297:G321)</f>
        <v>1761900</v>
      </c>
      <c r="H322" s="34">
        <f>SUM(H297:H321)</f>
        <v>1790000</v>
      </c>
      <c r="I322" s="139">
        <f>SUM(F322:H322)</f>
        <v>5318300</v>
      </c>
      <c r="J322" s="158">
        <f>I322+E322</f>
        <v>10585350</v>
      </c>
      <c r="K322" s="34">
        <f>SUM(K297:K321)</f>
        <v>1862925</v>
      </c>
      <c r="L322" s="34">
        <f>SUM(L297:L321)</f>
        <v>1808450</v>
      </c>
      <c r="M322" s="34">
        <f>SUM(M297:M321)</f>
        <v>1859400</v>
      </c>
      <c r="N322" s="139">
        <f>SUM(K322:M322)</f>
        <v>5530775</v>
      </c>
      <c r="O322" s="34">
        <f>SUM(O297:O321)</f>
        <v>1832650</v>
      </c>
      <c r="P322" s="34">
        <f>SUM(P297:P321)</f>
        <v>1841150</v>
      </c>
      <c r="Q322" s="34">
        <f>SUM(Q297:Q321)</f>
        <v>1850900</v>
      </c>
      <c r="R322" s="139">
        <f>SUM(O322:Q322)</f>
        <v>5524700</v>
      </c>
      <c r="S322" s="158">
        <f>R322+N322</f>
        <v>11055475</v>
      </c>
      <c r="T322" s="34">
        <f>S322+J322</f>
        <v>21640825</v>
      </c>
    </row>
    <row r="323" spans="1:20" ht="12.75" outlineLevel="1">
      <c r="A323" t="s">
        <v>62</v>
      </c>
      <c r="B323" s="34">
        <f aca="true" t="shared" si="227" ref="B323:T323">B322/60</f>
        <v>30337.5</v>
      </c>
      <c r="C323" s="34">
        <f t="shared" si="227"/>
        <v>28565</v>
      </c>
      <c r="D323" s="34">
        <f t="shared" si="227"/>
        <v>28881.666666666668</v>
      </c>
      <c r="E323" s="139">
        <f t="shared" si="227"/>
        <v>87784.16666666667</v>
      </c>
      <c r="F323" s="34">
        <f t="shared" si="227"/>
        <v>29440</v>
      </c>
      <c r="G323" s="34">
        <f t="shared" si="227"/>
        <v>29365</v>
      </c>
      <c r="H323" s="34">
        <f t="shared" si="227"/>
        <v>29833.333333333332</v>
      </c>
      <c r="I323" s="139">
        <f t="shared" si="227"/>
        <v>88638.33333333333</v>
      </c>
      <c r="J323" s="158">
        <f t="shared" si="227"/>
        <v>176422.5</v>
      </c>
      <c r="K323" s="34">
        <f t="shared" si="227"/>
        <v>31048.75</v>
      </c>
      <c r="L323" s="34">
        <f t="shared" si="227"/>
        <v>30140.833333333332</v>
      </c>
      <c r="M323" s="34">
        <f t="shared" si="227"/>
        <v>30990</v>
      </c>
      <c r="N323" s="139">
        <f t="shared" si="227"/>
        <v>92179.58333333333</v>
      </c>
      <c r="O323" s="34">
        <f t="shared" si="227"/>
        <v>30544.166666666668</v>
      </c>
      <c r="P323" s="34">
        <f t="shared" si="227"/>
        <v>30685.833333333332</v>
      </c>
      <c r="Q323" s="34">
        <f t="shared" si="227"/>
        <v>30848.333333333332</v>
      </c>
      <c r="R323" s="139">
        <f t="shared" si="227"/>
        <v>92078.33333333333</v>
      </c>
      <c r="S323" s="158">
        <f t="shared" si="227"/>
        <v>184257.91666666666</v>
      </c>
      <c r="T323" s="34">
        <f t="shared" si="227"/>
        <v>360680.4166666667</v>
      </c>
    </row>
    <row r="324" spans="1:20" ht="12.75" outlineLevel="1">
      <c r="A324" t="s">
        <v>59</v>
      </c>
      <c r="B324" s="15">
        <f>7*(30-5)</f>
        <v>175</v>
      </c>
      <c r="C324" s="15">
        <f>7*(31-5)</f>
        <v>182</v>
      </c>
      <c r="D324" s="15">
        <f>7*(30-5)</f>
        <v>175</v>
      </c>
      <c r="E324" s="137">
        <f>SUM(B324:D324)</f>
        <v>532</v>
      </c>
      <c r="F324" s="15">
        <f>7*(30-5)</f>
        <v>175</v>
      </c>
      <c r="G324" s="15">
        <f>7*(31-5)</f>
        <v>182</v>
      </c>
      <c r="H324" s="15">
        <f>7*(30-5)</f>
        <v>175</v>
      </c>
      <c r="I324" s="137">
        <f>SUM(F324:H324)</f>
        <v>532</v>
      </c>
      <c r="J324" s="156">
        <f>I324+E324</f>
        <v>1064</v>
      </c>
      <c r="K324" s="15">
        <f>7*(30-5)</f>
        <v>175</v>
      </c>
      <c r="L324" s="15">
        <f>7*(30-5)</f>
        <v>175</v>
      </c>
      <c r="M324" s="15">
        <f>7*(31-5)</f>
        <v>182</v>
      </c>
      <c r="N324" s="137">
        <f>SUM(K324:M324)</f>
        <v>532</v>
      </c>
      <c r="O324" s="15">
        <f>7*(31-5)</f>
        <v>182</v>
      </c>
      <c r="P324" s="15">
        <f>7*(28-5)</f>
        <v>161</v>
      </c>
      <c r="Q324" s="15">
        <f>7*(31-5)</f>
        <v>182</v>
      </c>
      <c r="R324" s="137">
        <f>SUM(O324:Q324)</f>
        <v>525</v>
      </c>
      <c r="S324" s="156">
        <f>R324+N324</f>
        <v>1057</v>
      </c>
      <c r="T324" s="15">
        <f>S324+J324</f>
        <v>2121</v>
      </c>
    </row>
    <row r="325" spans="1:20" ht="12.75" outlineLevel="1">
      <c r="A325" t="s">
        <v>60</v>
      </c>
      <c r="B325" s="34">
        <f>B323/B324</f>
        <v>173.35714285714286</v>
      </c>
      <c r="C325" s="34">
        <f>C323/C324</f>
        <v>156.95054945054946</v>
      </c>
      <c r="D325" s="34">
        <f>D323/D324</f>
        <v>165.03809523809525</v>
      </c>
      <c r="E325" s="139">
        <f>D325</f>
        <v>165.03809523809525</v>
      </c>
      <c r="F325" s="34">
        <f>F323/F324</f>
        <v>168.22857142857143</v>
      </c>
      <c r="G325" s="34">
        <f>G323/G324</f>
        <v>161.34615384615384</v>
      </c>
      <c r="H325" s="34">
        <f>H323/H324</f>
        <v>170.47619047619048</v>
      </c>
      <c r="I325" s="139">
        <f>H325</f>
        <v>170.47619047619048</v>
      </c>
      <c r="J325" s="158">
        <f>I325</f>
        <v>170.47619047619048</v>
      </c>
      <c r="K325" s="34">
        <f>K323/K324</f>
        <v>177.42142857142858</v>
      </c>
      <c r="L325" s="34">
        <f>L323/L324</f>
        <v>172.23333333333332</v>
      </c>
      <c r="M325" s="34">
        <f>M323/M324</f>
        <v>170.27472527472528</v>
      </c>
      <c r="N325" s="139">
        <f>M325</f>
        <v>170.27472527472528</v>
      </c>
      <c r="O325" s="34">
        <f>O323/O324</f>
        <v>167.8250915750916</v>
      </c>
      <c r="P325" s="34">
        <f>P323/P324</f>
        <v>190.59523809523807</v>
      </c>
      <c r="Q325" s="34">
        <f>Q323/Q324</f>
        <v>169.496336996337</v>
      </c>
      <c r="R325" s="139">
        <f>Q325</f>
        <v>169.496336996337</v>
      </c>
      <c r="S325" s="158">
        <f>R325</f>
        <v>169.496336996337</v>
      </c>
      <c r="T325" s="34">
        <f>S325</f>
        <v>169.496336996337</v>
      </c>
    </row>
    <row r="326" spans="1:20" ht="12.75" outlineLevel="1">
      <c r="A326" t="s">
        <v>76</v>
      </c>
      <c r="B326" s="34">
        <f>F335*B335+F336*B336+F337*B337+F338*B338</f>
        <v>56834.19902050569</v>
      </c>
      <c r="C326" s="34">
        <f>B326</f>
        <v>56834.19902050569</v>
      </c>
      <c r="D326" s="34">
        <f>C326</f>
        <v>56834.19902050569</v>
      </c>
      <c r="E326" s="139">
        <f>SUM(B326:D326)</f>
        <v>170502.59706151707</v>
      </c>
      <c r="F326" s="34">
        <f aca="true" t="shared" si="228" ref="F326:H327">B326</f>
        <v>56834.19902050569</v>
      </c>
      <c r="G326" s="34">
        <f t="shared" si="228"/>
        <v>56834.19902050569</v>
      </c>
      <c r="H326" s="34">
        <f t="shared" si="228"/>
        <v>56834.19902050569</v>
      </c>
      <c r="I326" s="139">
        <f>SUM(F326:H326)</f>
        <v>170502.59706151707</v>
      </c>
      <c r="J326" s="158">
        <f>I326+E326</f>
        <v>341005.19412303413</v>
      </c>
      <c r="K326" s="34">
        <f>G326</f>
        <v>56834.19902050569</v>
      </c>
      <c r="L326" s="34">
        <f>H326</f>
        <v>56834.19902050569</v>
      </c>
      <c r="M326" s="34">
        <f>L326</f>
        <v>56834.19902050569</v>
      </c>
      <c r="N326" s="139">
        <f>SUM(K326:M326)</f>
        <v>170502.59706151707</v>
      </c>
      <c r="O326" s="34">
        <f>K326</f>
        <v>56834.19902050569</v>
      </c>
      <c r="P326" s="34">
        <f>L326</f>
        <v>56834.19902050569</v>
      </c>
      <c r="Q326" s="34">
        <f>P326</f>
        <v>56834.19902050569</v>
      </c>
      <c r="R326" s="139">
        <f>SUM(O326:Q326)</f>
        <v>170502.59706151707</v>
      </c>
      <c r="S326" s="158">
        <f>R326+N326</f>
        <v>341005.19412303413</v>
      </c>
      <c r="T326" s="34">
        <f>S326+J326</f>
        <v>682010.3882460683</v>
      </c>
    </row>
    <row r="327" spans="1:20" ht="12.75" outlineLevel="1">
      <c r="A327" t="s">
        <v>77</v>
      </c>
      <c r="B327" s="34">
        <v>5000</v>
      </c>
      <c r="C327" s="34">
        <f>B327</f>
        <v>5000</v>
      </c>
      <c r="D327" s="34">
        <f>C327</f>
        <v>5000</v>
      </c>
      <c r="E327" s="139"/>
      <c r="F327" s="34">
        <f t="shared" si="228"/>
        <v>5000</v>
      </c>
      <c r="G327" s="34">
        <f t="shared" si="228"/>
        <v>5000</v>
      </c>
      <c r="H327" s="34">
        <f t="shared" si="228"/>
        <v>5000</v>
      </c>
      <c r="I327" s="139"/>
      <c r="J327" s="158"/>
      <c r="K327" s="34">
        <f>B327</f>
        <v>5000</v>
      </c>
      <c r="L327" s="34">
        <f>C327</f>
        <v>5000</v>
      </c>
      <c r="M327" s="34">
        <f>D327</f>
        <v>5000</v>
      </c>
      <c r="N327" s="139"/>
      <c r="O327" s="34">
        <f>B327</f>
        <v>5000</v>
      </c>
      <c r="P327" s="34">
        <f>C327</f>
        <v>5000</v>
      </c>
      <c r="Q327" s="34">
        <f>D327</f>
        <v>5000</v>
      </c>
      <c r="R327" s="139"/>
      <c r="S327" s="158"/>
      <c r="T327" s="34"/>
    </row>
    <row r="328" spans="1:20" ht="12.75" outlineLevel="1">
      <c r="A328" t="s">
        <v>78</v>
      </c>
      <c r="B328" s="34">
        <f>B325*B327</f>
        <v>866785.7142857143</v>
      </c>
      <c r="C328" s="34">
        <f>C325*C327</f>
        <v>784752.7472527473</v>
      </c>
      <c r="D328" s="34">
        <f>D325*D327</f>
        <v>825190.4761904762</v>
      </c>
      <c r="E328" s="139">
        <f>SUM(B328:D328)</f>
        <v>2476728.9377289377</v>
      </c>
      <c r="F328" s="34">
        <f>F325*F327</f>
        <v>841142.8571428572</v>
      </c>
      <c r="G328" s="34">
        <f>G325*G327</f>
        <v>806730.7692307692</v>
      </c>
      <c r="H328" s="34">
        <f>H325*H327</f>
        <v>852380.9523809524</v>
      </c>
      <c r="I328" s="139">
        <f>SUM(F328:H328)</f>
        <v>2500254.5787545787</v>
      </c>
      <c r="J328" s="158">
        <f>I328+E328</f>
        <v>4976983.516483516</v>
      </c>
      <c r="K328" s="34">
        <f>K325*K327</f>
        <v>887107.1428571428</v>
      </c>
      <c r="L328" s="34">
        <f>L325*L327</f>
        <v>861166.6666666666</v>
      </c>
      <c r="M328" s="34">
        <f>M325*M327</f>
        <v>851373.6263736264</v>
      </c>
      <c r="N328" s="139">
        <f>SUM(K328:M328)</f>
        <v>2599647.435897436</v>
      </c>
      <c r="O328" s="34">
        <f>O325*O327</f>
        <v>839125.4578754579</v>
      </c>
      <c r="P328" s="34">
        <f>P325*P327</f>
        <v>952976.1904761904</v>
      </c>
      <c r="Q328" s="34">
        <f>Q325*Q327</f>
        <v>847481.684981685</v>
      </c>
      <c r="R328" s="139">
        <f>SUM(O328:Q328)</f>
        <v>2639583.3333333335</v>
      </c>
      <c r="S328" s="158">
        <f>R328+N328</f>
        <v>5239230.76923077</v>
      </c>
      <c r="T328" s="34">
        <f>S328+J328</f>
        <v>10216214.285714287</v>
      </c>
    </row>
    <row r="329" spans="1:20" ht="13.5" outlineLevel="1" thickBot="1">
      <c r="A329" t="s">
        <v>81</v>
      </c>
      <c r="B329" s="34">
        <f>F343</f>
        <v>25000</v>
      </c>
      <c r="C329" s="34">
        <f>B329</f>
        <v>25000</v>
      </c>
      <c r="D329" s="34">
        <f>C329</f>
        <v>25000</v>
      </c>
      <c r="E329" s="139">
        <f>SUM(B329:D329)</f>
        <v>75000</v>
      </c>
      <c r="F329" s="34">
        <f>B329</f>
        <v>25000</v>
      </c>
      <c r="G329" s="34">
        <f>C329</f>
        <v>25000</v>
      </c>
      <c r="H329" s="34">
        <f>D329</f>
        <v>25000</v>
      </c>
      <c r="I329" s="139">
        <f>SUM(F329:H329)</f>
        <v>75000</v>
      </c>
      <c r="J329" s="158">
        <f>I329+E329</f>
        <v>150000</v>
      </c>
      <c r="K329" s="34">
        <f>B329</f>
        <v>25000</v>
      </c>
      <c r="L329" s="34">
        <f>C329</f>
        <v>25000</v>
      </c>
      <c r="M329" s="34">
        <f>D329</f>
        <v>25000</v>
      </c>
      <c r="N329" s="139">
        <f>SUM(K329:M329)</f>
        <v>75000</v>
      </c>
      <c r="O329" s="34">
        <f>B329</f>
        <v>25000</v>
      </c>
      <c r="P329" s="34">
        <f>C329</f>
        <v>25000</v>
      </c>
      <c r="Q329" s="34">
        <f>D329</f>
        <v>25000</v>
      </c>
      <c r="R329" s="139">
        <f>SUM(O329:Q329)</f>
        <v>75000</v>
      </c>
      <c r="S329" s="158">
        <f>R329+N329</f>
        <v>150000</v>
      </c>
      <c r="T329" s="34">
        <f>S329+J329</f>
        <v>300000</v>
      </c>
    </row>
    <row r="330" spans="1:20" s="5" customFormat="1" ht="13.5" outlineLevel="1" thickBot="1">
      <c r="A330" s="5" t="s">
        <v>82</v>
      </c>
      <c r="B330" s="44">
        <f>B326+B328+B329</f>
        <v>948619.91330622</v>
      </c>
      <c r="C330" s="44">
        <f>C326+C328+C329</f>
        <v>866586.946273253</v>
      </c>
      <c r="D330" s="44">
        <f>D326+D328+D329</f>
        <v>907024.6752109819</v>
      </c>
      <c r="E330" s="144">
        <f>SUM(B330:D330)</f>
        <v>2722231.5347904544</v>
      </c>
      <c r="F330" s="44">
        <f>F326+F328+F329</f>
        <v>922977.0561633628</v>
      </c>
      <c r="G330" s="44">
        <f>G326+G328+G329</f>
        <v>888564.9682512749</v>
      </c>
      <c r="H330" s="44">
        <f>H326+H328+H329</f>
        <v>934215.1514014581</v>
      </c>
      <c r="I330" s="144">
        <f>SUM(F330:H330)</f>
        <v>2745757.1758160954</v>
      </c>
      <c r="J330" s="164">
        <f>I330+E330</f>
        <v>5467988.71060655</v>
      </c>
      <c r="K330" s="44">
        <f>K326+K328+K329</f>
        <v>968941.3418776485</v>
      </c>
      <c r="L330" s="44">
        <f>L326+L328+L329</f>
        <v>943000.8656871723</v>
      </c>
      <c r="M330" s="44">
        <f>M326+M328+M329</f>
        <v>933207.825394132</v>
      </c>
      <c r="N330" s="144">
        <f>SUM(K330:M330)</f>
        <v>2845150.0329589527</v>
      </c>
      <c r="O330" s="44">
        <f>O326+O328+O329</f>
        <v>920959.6568959636</v>
      </c>
      <c r="P330" s="44">
        <f>P326+P328+P329</f>
        <v>1034810.3894966961</v>
      </c>
      <c r="Q330" s="44">
        <f>Q326+Q328+Q329</f>
        <v>929315.8840021907</v>
      </c>
      <c r="R330" s="144">
        <f>SUM(O330:Q330)</f>
        <v>2885085.93039485</v>
      </c>
      <c r="S330" s="164">
        <f>R330+N330</f>
        <v>5730235.963353803</v>
      </c>
      <c r="T330" s="44">
        <f>S330+J330</f>
        <v>11198224.673960354</v>
      </c>
    </row>
    <row r="331" spans="1:20" s="7" customFormat="1" ht="12.75">
      <c r="A331" s="7" t="s">
        <v>83</v>
      </c>
      <c r="B331" s="45">
        <f aca="true" t="shared" si="229" ref="B331:T331">B330/B322</f>
        <v>0.5211481463020025</v>
      </c>
      <c r="C331" s="45">
        <f t="shared" si="229"/>
        <v>0.5056228171265844</v>
      </c>
      <c r="D331" s="45">
        <f t="shared" si="229"/>
        <v>0.5234143200478861</v>
      </c>
      <c r="E331" s="145">
        <f t="shared" si="229"/>
        <v>0.5168417871086195</v>
      </c>
      <c r="F331" s="45">
        <f t="shared" si="229"/>
        <v>0.5225187138605994</v>
      </c>
      <c r="G331" s="45">
        <f t="shared" si="229"/>
        <v>0.5043220206886173</v>
      </c>
      <c r="H331" s="45">
        <f t="shared" si="229"/>
        <v>0.5219079058108704</v>
      </c>
      <c r="I331" s="145">
        <f t="shared" si="229"/>
        <v>0.5162847480992225</v>
      </c>
      <c r="J331" s="165">
        <f t="shared" si="229"/>
        <v>0.5165619191246912</v>
      </c>
      <c r="K331" s="45">
        <f t="shared" si="229"/>
        <v>0.5201182773743701</v>
      </c>
      <c r="L331" s="45">
        <f t="shared" si="229"/>
        <v>0.521441491712335</v>
      </c>
      <c r="M331" s="45">
        <f t="shared" si="229"/>
        <v>0.5018865361913155</v>
      </c>
      <c r="N331" s="145">
        <f t="shared" si="229"/>
        <v>0.5144215834053912</v>
      </c>
      <c r="O331" s="45">
        <f t="shared" si="229"/>
        <v>0.5025289372744188</v>
      </c>
      <c r="P331" s="45">
        <f t="shared" si="229"/>
        <v>0.5620456722682541</v>
      </c>
      <c r="Q331" s="45">
        <f t="shared" si="229"/>
        <v>0.5020886509277598</v>
      </c>
      <c r="R331" s="145">
        <f t="shared" si="229"/>
        <v>0.5222158543259996</v>
      </c>
      <c r="S331" s="165">
        <f t="shared" si="229"/>
        <v>0.5183165773839481</v>
      </c>
      <c r="T331" s="45">
        <f t="shared" si="229"/>
        <v>0.5174583073408872</v>
      </c>
    </row>
    <row r="332" spans="2:20" ht="12.75">
      <c r="B332" s="34"/>
      <c r="C332" s="34"/>
      <c r="D332" s="34"/>
      <c r="E332" s="139"/>
      <c r="F332" s="34"/>
      <c r="G332" s="34"/>
      <c r="H332" s="34"/>
      <c r="I332" s="139"/>
      <c r="J332" s="158"/>
      <c r="K332" s="34"/>
      <c r="L332" s="34"/>
      <c r="M332" s="34"/>
      <c r="N332" s="139"/>
      <c r="O332" s="34"/>
      <c r="P332" s="34"/>
      <c r="Q332" s="34"/>
      <c r="R332" s="139"/>
      <c r="S332" s="158"/>
      <c r="T332" s="34"/>
    </row>
    <row r="333" spans="2:20" ht="12.75">
      <c r="B333" s="34"/>
      <c r="C333" s="34"/>
      <c r="D333" s="34"/>
      <c r="E333" s="139"/>
      <c r="F333" s="34"/>
      <c r="G333" s="34"/>
      <c r="H333" s="34"/>
      <c r="I333" s="139"/>
      <c r="J333" s="158"/>
      <c r="K333" s="34"/>
      <c r="L333" s="34"/>
      <c r="M333" s="34"/>
      <c r="N333" s="139"/>
      <c r="O333" s="34"/>
      <c r="P333" s="34"/>
      <c r="Q333" s="34"/>
      <c r="R333" s="139"/>
      <c r="S333" s="158"/>
      <c r="T333" s="34"/>
    </row>
    <row r="334" spans="1:20" s="171" customFormat="1" ht="12.75">
      <c r="A334" s="171" t="s">
        <v>67</v>
      </c>
      <c r="B334" s="138"/>
      <c r="C334" s="138" t="s">
        <v>72</v>
      </c>
      <c r="D334" s="138" t="s">
        <v>73</v>
      </c>
      <c r="E334" s="138" t="s">
        <v>74</v>
      </c>
      <c r="F334" s="138" t="s">
        <v>75</v>
      </c>
      <c r="G334" s="138"/>
      <c r="H334" s="138"/>
      <c r="I334" s="138"/>
      <c r="J334" s="157"/>
      <c r="K334" s="138"/>
      <c r="L334" s="138"/>
      <c r="M334" s="138"/>
      <c r="N334" s="138"/>
      <c r="O334" s="138"/>
      <c r="P334" s="138"/>
      <c r="Q334" s="138"/>
      <c r="R334" s="138"/>
      <c r="S334" s="157"/>
      <c r="T334" s="138"/>
    </row>
    <row r="335" spans="1:7" ht="12.75">
      <c r="A335" t="s">
        <v>68</v>
      </c>
      <c r="B335" s="133">
        <v>75000</v>
      </c>
      <c r="C335" s="134">
        <v>0.2</v>
      </c>
      <c r="D335" s="134">
        <v>0.3</v>
      </c>
      <c r="E335" s="146">
        <v>0.2</v>
      </c>
      <c r="F335" s="134">
        <v>0.3</v>
      </c>
      <c r="G335" s="135" t="s">
        <v>91</v>
      </c>
    </row>
    <row r="336" spans="1:7" ht="12.75">
      <c r="A336" t="s">
        <v>69</v>
      </c>
      <c r="B336" s="133">
        <v>55000</v>
      </c>
      <c r="C336" s="134">
        <v>0.2</v>
      </c>
      <c r="D336" s="134">
        <v>0.3</v>
      </c>
      <c r="E336" s="146">
        <v>0.2</v>
      </c>
      <c r="F336" s="134">
        <v>0.3</v>
      </c>
      <c r="G336" s="135" t="s">
        <v>91</v>
      </c>
    </row>
    <row r="337" spans="1:7" ht="12.75">
      <c r="A337" t="s">
        <v>70</v>
      </c>
      <c r="B337" s="133">
        <v>15000</v>
      </c>
      <c r="C337" s="134">
        <f>B208/($B$208+$B$247+$B$286+$B$325)</f>
        <v>0.1622248319088164</v>
      </c>
      <c r="D337" s="134">
        <f>B247/($B$208+$B$247+$B$286+$B$325)</f>
        <v>0.25250758978811194</v>
      </c>
      <c r="E337" s="146">
        <f>B286/($B$208+$B$247+$B$286+$B$325)</f>
        <v>0.18895204451405623</v>
      </c>
      <c r="F337" s="134">
        <f>B325/($B$208+$B$247+$B$286+$B$325)</f>
        <v>0.39631553378901546</v>
      </c>
      <c r="G337" s="135" t="s">
        <v>60</v>
      </c>
    </row>
    <row r="338" spans="1:7" ht="12.75">
      <c r="A338" t="s">
        <v>71</v>
      </c>
      <c r="B338" s="133">
        <v>30000</v>
      </c>
      <c r="C338" s="134">
        <f>C337</f>
        <v>0.1622248319088164</v>
      </c>
      <c r="D338" s="134">
        <f>D337</f>
        <v>0.25250758978811194</v>
      </c>
      <c r="E338" s="146">
        <f>E337</f>
        <v>0.18895204451405623</v>
      </c>
      <c r="F338" s="134">
        <f>F337</f>
        <v>0.39631553378901546</v>
      </c>
      <c r="G338" s="135" t="s">
        <v>60</v>
      </c>
    </row>
    <row r="339" ht="12.75">
      <c r="B339" s="15">
        <f>SUM(B335:B338)</f>
        <v>175000</v>
      </c>
    </row>
    <row r="340" ht="12.75">
      <c r="B340" s="15">
        <f>B326+B287+B248+B209</f>
        <v>175000</v>
      </c>
    </row>
    <row r="341" spans="1:6" ht="12.75">
      <c r="A341" t="s">
        <v>79</v>
      </c>
      <c r="C341" s="135">
        <v>400000</v>
      </c>
      <c r="D341" s="135">
        <v>800000</v>
      </c>
      <c r="E341" s="147">
        <v>1200000</v>
      </c>
      <c r="F341" s="135">
        <v>1800000</v>
      </c>
    </row>
    <row r="342" spans="1:6" ht="12.75">
      <c r="A342" t="s">
        <v>80</v>
      </c>
      <c r="C342" s="135">
        <f>12*5</f>
        <v>60</v>
      </c>
      <c r="D342" s="135">
        <f>12*6</f>
        <v>72</v>
      </c>
      <c r="E342" s="147">
        <f>12*6</f>
        <v>72</v>
      </c>
      <c r="F342" s="135">
        <f>12*6</f>
        <v>72</v>
      </c>
    </row>
    <row r="343" spans="1:6" ht="12.75">
      <c r="A343" t="s">
        <v>92</v>
      </c>
      <c r="C343" s="34">
        <f>C341/C342</f>
        <v>6666.666666666667</v>
      </c>
      <c r="D343" s="34">
        <f>D341/D342</f>
        <v>11111.111111111111</v>
      </c>
      <c r="E343" s="139">
        <f>E341/E342</f>
        <v>16666.666666666668</v>
      </c>
      <c r="F343" s="34">
        <f>F341/F342</f>
        <v>25000</v>
      </c>
    </row>
    <row r="345" spans="1:20" s="171" customFormat="1" ht="12.75">
      <c r="A345" s="171" t="s">
        <v>86</v>
      </c>
      <c r="B345" s="138"/>
      <c r="C345" s="138"/>
      <c r="D345" s="138"/>
      <c r="E345" s="138"/>
      <c r="F345" s="138"/>
      <c r="G345" s="138"/>
      <c r="H345" s="138"/>
      <c r="I345" s="138"/>
      <c r="J345" s="157"/>
      <c r="K345" s="138"/>
      <c r="L345" s="138"/>
      <c r="M345" s="138"/>
      <c r="N345" s="138"/>
      <c r="O345" s="138"/>
      <c r="P345" s="138"/>
      <c r="Q345" s="138"/>
      <c r="R345" s="138"/>
      <c r="S345" s="157"/>
      <c r="T345" s="138"/>
    </row>
    <row r="346" spans="1:20" s="3" customFormat="1" ht="12.75">
      <c r="A346" s="3" t="s">
        <v>1</v>
      </c>
      <c r="B346" s="16" t="s">
        <v>2</v>
      </c>
      <c r="C346" s="16" t="s">
        <v>3</v>
      </c>
      <c r="D346" s="16" t="s">
        <v>4</v>
      </c>
      <c r="E346" s="138" t="s">
        <v>5</v>
      </c>
      <c r="F346" s="16" t="s">
        <v>6</v>
      </c>
      <c r="G346" s="16" t="s">
        <v>7</v>
      </c>
      <c r="H346" s="16" t="s">
        <v>8</v>
      </c>
      <c r="I346" s="138" t="s">
        <v>9</v>
      </c>
      <c r="J346" s="157" t="s">
        <v>10</v>
      </c>
      <c r="K346" s="16" t="s">
        <v>11</v>
      </c>
      <c r="L346" s="16" t="s">
        <v>12</v>
      </c>
      <c r="M346" s="16" t="s">
        <v>13</v>
      </c>
      <c r="N346" s="138" t="s">
        <v>14</v>
      </c>
      <c r="O346" s="16" t="s">
        <v>15</v>
      </c>
      <c r="P346" s="16" t="s">
        <v>16</v>
      </c>
      <c r="Q346" s="16" t="s">
        <v>17</v>
      </c>
      <c r="R346" s="138" t="s">
        <v>18</v>
      </c>
      <c r="S346" s="157" t="s">
        <v>19</v>
      </c>
      <c r="T346" s="16">
        <v>2005</v>
      </c>
    </row>
    <row r="347" spans="1:20" ht="12.75" outlineLevel="1">
      <c r="A347" s="1" t="s">
        <v>20</v>
      </c>
      <c r="B347" s="31"/>
      <c r="C347" s="31"/>
      <c r="D347" s="31"/>
      <c r="F347" s="31"/>
      <c r="G347" s="31"/>
      <c r="H347" s="31"/>
      <c r="K347" s="31"/>
      <c r="L347" s="31"/>
      <c r="M347" s="31"/>
      <c r="O347" s="31"/>
      <c r="P347" s="31"/>
      <c r="Q347" s="31"/>
      <c r="T347" s="31"/>
    </row>
    <row r="348" spans="1:20" ht="12.75" outlineLevel="1">
      <c r="A348" s="2" t="s">
        <v>21</v>
      </c>
      <c r="B348" s="228">
        <f aca="true" t="shared" si="230" ref="B348:D351">B151*$G122</f>
        <v>1101562.5</v>
      </c>
      <c r="C348" s="32">
        <f t="shared" si="230"/>
        <v>1093750</v>
      </c>
      <c r="D348" s="32">
        <f t="shared" si="230"/>
        <v>1109375</v>
      </c>
      <c r="E348" s="137">
        <f aca="true" t="shared" si="231" ref="E348:E353">SUM(B348:D348)</f>
        <v>3304687.5</v>
      </c>
      <c r="F348" s="32">
        <f aca="true" t="shared" si="232" ref="F348:H353">F151*$G122</f>
        <v>1156250</v>
      </c>
      <c r="G348" s="32">
        <f t="shared" si="232"/>
        <v>1156250</v>
      </c>
      <c r="H348" s="32">
        <f t="shared" si="232"/>
        <v>1203125</v>
      </c>
      <c r="I348" s="137">
        <f aca="true" t="shared" si="233" ref="I348:I353">SUM(F348:H348)</f>
        <v>3515625</v>
      </c>
      <c r="J348" s="156">
        <f aca="true" t="shared" si="234" ref="J348:J353">E348+I348</f>
        <v>6820312.5</v>
      </c>
      <c r="K348" s="32">
        <f aca="true" t="shared" si="235" ref="K348:M353">K151*$G122</f>
        <v>1304687.5</v>
      </c>
      <c r="L348" s="32">
        <f t="shared" si="235"/>
        <v>1203125</v>
      </c>
      <c r="M348" s="32">
        <f t="shared" si="235"/>
        <v>1242187.5</v>
      </c>
      <c r="N348" s="137">
        <f aca="true" t="shared" si="236" ref="N348:N353">SUM(K348:M348)</f>
        <v>3750000</v>
      </c>
      <c r="O348" s="32">
        <f aca="true" t="shared" si="237" ref="O348:Q353">O151*$G122</f>
        <v>1218750</v>
      </c>
      <c r="P348" s="32">
        <f t="shared" si="237"/>
        <v>1218750</v>
      </c>
      <c r="Q348" s="32">
        <f t="shared" si="237"/>
        <v>1218750</v>
      </c>
      <c r="R348" s="137">
        <f aca="true" t="shared" si="238" ref="R348:R353">SUM(O348:Q348)</f>
        <v>3656250</v>
      </c>
      <c r="S348" s="156">
        <f aca="true" t="shared" si="239" ref="S348:S353">N348+R348</f>
        <v>7406250</v>
      </c>
      <c r="T348" s="18">
        <f aca="true" t="shared" si="240" ref="T348:T353">S348+J348</f>
        <v>14226562.5</v>
      </c>
    </row>
    <row r="349" spans="1:20" ht="12.75" outlineLevel="1">
      <c r="A349" s="2" t="s">
        <v>22</v>
      </c>
      <c r="B349" s="32">
        <f t="shared" si="230"/>
        <v>376687.5</v>
      </c>
      <c r="C349" s="32">
        <f t="shared" si="230"/>
        <v>477750</v>
      </c>
      <c r="D349" s="32">
        <f t="shared" si="230"/>
        <v>483875</v>
      </c>
      <c r="E349" s="137">
        <f t="shared" si="231"/>
        <v>1338312.5</v>
      </c>
      <c r="F349" s="32">
        <f t="shared" si="232"/>
        <v>502250</v>
      </c>
      <c r="G349" s="32">
        <f t="shared" si="232"/>
        <v>502250</v>
      </c>
      <c r="H349" s="32">
        <f t="shared" si="232"/>
        <v>554312.5</v>
      </c>
      <c r="I349" s="137">
        <f t="shared" si="233"/>
        <v>1558812.5</v>
      </c>
      <c r="J349" s="156">
        <f t="shared" si="234"/>
        <v>2897125</v>
      </c>
      <c r="K349" s="32">
        <f t="shared" si="235"/>
        <v>661499.9999999999</v>
      </c>
      <c r="L349" s="32">
        <f t="shared" si="235"/>
        <v>524912.5</v>
      </c>
      <c r="M349" s="32">
        <f t="shared" si="235"/>
        <v>548800</v>
      </c>
      <c r="N349" s="137">
        <f t="shared" si="236"/>
        <v>1735212.5</v>
      </c>
      <c r="O349" s="32">
        <f t="shared" si="237"/>
        <v>526750</v>
      </c>
      <c r="P349" s="32">
        <f t="shared" si="237"/>
        <v>526750</v>
      </c>
      <c r="Q349" s="32">
        <f t="shared" si="237"/>
        <v>526750</v>
      </c>
      <c r="R349" s="137">
        <f t="shared" si="238"/>
        <v>1580250</v>
      </c>
      <c r="S349" s="156">
        <f t="shared" si="239"/>
        <v>3315462.5</v>
      </c>
      <c r="T349" s="18">
        <f t="shared" si="240"/>
        <v>6212587.5</v>
      </c>
    </row>
    <row r="350" spans="1:20" ht="12.75" outlineLevel="1">
      <c r="A350" s="2" t="s">
        <v>23</v>
      </c>
      <c r="B350" s="32">
        <f t="shared" si="230"/>
        <v>527890.625</v>
      </c>
      <c r="C350" s="32">
        <f t="shared" si="230"/>
        <v>610812.5</v>
      </c>
      <c r="D350" s="32">
        <f t="shared" si="230"/>
        <v>624406.25</v>
      </c>
      <c r="E350" s="137">
        <f t="shared" si="231"/>
        <v>1763109.375</v>
      </c>
      <c r="F350" s="32">
        <f t="shared" si="232"/>
        <v>665187.5</v>
      </c>
      <c r="G350" s="32">
        <f t="shared" si="232"/>
        <v>665187.5</v>
      </c>
      <c r="H350" s="32">
        <f t="shared" si="232"/>
        <v>696906.25</v>
      </c>
      <c r="I350" s="137">
        <f t="shared" si="233"/>
        <v>2027281.25</v>
      </c>
      <c r="J350" s="156">
        <f t="shared" si="234"/>
        <v>3790390.625</v>
      </c>
      <c r="K350" s="32">
        <f t="shared" si="235"/>
        <v>764875</v>
      </c>
      <c r="L350" s="32">
        <f t="shared" si="235"/>
        <v>683312.5</v>
      </c>
      <c r="M350" s="32">
        <f t="shared" si="235"/>
        <v>687843.75</v>
      </c>
      <c r="N350" s="137">
        <f t="shared" si="236"/>
        <v>2136031.25</v>
      </c>
      <c r="O350" s="32">
        <f t="shared" si="237"/>
        <v>701437.5</v>
      </c>
      <c r="P350" s="32">
        <f t="shared" si="237"/>
        <v>701437.5</v>
      </c>
      <c r="Q350" s="32">
        <f t="shared" si="237"/>
        <v>701437.5</v>
      </c>
      <c r="R350" s="137">
        <f t="shared" si="238"/>
        <v>2104312.5</v>
      </c>
      <c r="S350" s="156">
        <f t="shared" si="239"/>
        <v>4240343.75</v>
      </c>
      <c r="T350" s="18">
        <f t="shared" si="240"/>
        <v>8030734.375</v>
      </c>
    </row>
    <row r="351" spans="1:20" ht="12.75" outlineLevel="1">
      <c r="A351" s="2" t="s">
        <v>24</v>
      </c>
      <c r="B351" s="32">
        <f t="shared" si="230"/>
        <v>42625</v>
      </c>
      <c r="C351" s="32">
        <f t="shared" si="230"/>
        <v>69300</v>
      </c>
      <c r="D351" s="32">
        <f t="shared" si="230"/>
        <v>70125</v>
      </c>
      <c r="E351" s="137">
        <f t="shared" si="231"/>
        <v>182050</v>
      </c>
      <c r="F351" s="32">
        <f t="shared" si="232"/>
        <v>72600</v>
      </c>
      <c r="G351" s="32">
        <f t="shared" si="232"/>
        <v>72600</v>
      </c>
      <c r="H351" s="32">
        <f t="shared" si="232"/>
        <v>72875</v>
      </c>
      <c r="I351" s="137">
        <f t="shared" si="233"/>
        <v>218075</v>
      </c>
      <c r="J351" s="156">
        <f t="shared" si="234"/>
        <v>400125</v>
      </c>
      <c r="K351" s="32">
        <f t="shared" si="235"/>
        <v>73700</v>
      </c>
      <c r="L351" s="32">
        <f t="shared" si="235"/>
        <v>73700</v>
      </c>
      <c r="M351" s="32">
        <f t="shared" si="235"/>
        <v>73975</v>
      </c>
      <c r="N351" s="137">
        <f t="shared" si="236"/>
        <v>221375</v>
      </c>
      <c r="O351" s="32">
        <f t="shared" si="237"/>
        <v>74800</v>
      </c>
      <c r="P351" s="32">
        <f t="shared" si="237"/>
        <v>74800</v>
      </c>
      <c r="Q351" s="32">
        <f t="shared" si="237"/>
        <v>74800</v>
      </c>
      <c r="R351" s="137">
        <f t="shared" si="238"/>
        <v>224400</v>
      </c>
      <c r="S351" s="156">
        <f t="shared" si="239"/>
        <v>445775</v>
      </c>
      <c r="T351" s="18">
        <f t="shared" si="240"/>
        <v>845900</v>
      </c>
    </row>
    <row r="352" spans="1:20" ht="12.75" outlineLevel="1">
      <c r="A352" s="2" t="s">
        <v>25</v>
      </c>
      <c r="B352" s="32">
        <f aca="true" t="shared" si="241" ref="B352:D353">B155*$G126</f>
        <v>0</v>
      </c>
      <c r="C352" s="32">
        <f t="shared" si="241"/>
        <v>0</v>
      </c>
      <c r="D352" s="32">
        <f t="shared" si="241"/>
        <v>0</v>
      </c>
      <c r="E352" s="137">
        <f t="shared" si="231"/>
        <v>0</v>
      </c>
      <c r="F352" s="32">
        <f t="shared" si="232"/>
        <v>0</v>
      </c>
      <c r="G352" s="32">
        <f t="shared" si="232"/>
        <v>0</v>
      </c>
      <c r="H352" s="32">
        <f t="shared" si="232"/>
        <v>0</v>
      </c>
      <c r="I352" s="137">
        <f t="shared" si="233"/>
        <v>0</v>
      </c>
      <c r="J352" s="156">
        <f t="shared" si="234"/>
        <v>0</v>
      </c>
      <c r="K352" s="32">
        <f t="shared" si="235"/>
        <v>0</v>
      </c>
      <c r="L352" s="32">
        <f t="shared" si="235"/>
        <v>0</v>
      </c>
      <c r="M352" s="32">
        <f t="shared" si="235"/>
        <v>0</v>
      </c>
      <c r="N352" s="137">
        <f t="shared" si="236"/>
        <v>0</v>
      </c>
      <c r="O352" s="32">
        <f t="shared" si="237"/>
        <v>0</v>
      </c>
      <c r="P352" s="32">
        <f t="shared" si="237"/>
        <v>0</v>
      </c>
      <c r="Q352" s="32">
        <f t="shared" si="237"/>
        <v>0</v>
      </c>
      <c r="R352" s="137">
        <f t="shared" si="238"/>
        <v>0</v>
      </c>
      <c r="S352" s="156">
        <f t="shared" si="239"/>
        <v>0</v>
      </c>
      <c r="T352" s="18">
        <f t="shared" si="240"/>
        <v>0</v>
      </c>
    </row>
    <row r="353" spans="1:20" ht="12.75" outlineLevel="1">
      <c r="A353" s="2" t="s">
        <v>26</v>
      </c>
      <c r="B353" s="32">
        <f t="shared" si="241"/>
        <v>0</v>
      </c>
      <c r="C353" s="32">
        <f t="shared" si="241"/>
        <v>0</v>
      </c>
      <c r="D353" s="32">
        <f t="shared" si="241"/>
        <v>0</v>
      </c>
      <c r="E353" s="137">
        <f t="shared" si="231"/>
        <v>0</v>
      </c>
      <c r="F353" s="32">
        <f t="shared" si="232"/>
        <v>0</v>
      </c>
      <c r="G353" s="32">
        <f t="shared" si="232"/>
        <v>0</v>
      </c>
      <c r="H353" s="32">
        <f t="shared" si="232"/>
        <v>0</v>
      </c>
      <c r="I353" s="137">
        <f t="shared" si="233"/>
        <v>0</v>
      </c>
      <c r="J353" s="156">
        <f t="shared" si="234"/>
        <v>0</v>
      </c>
      <c r="K353" s="32">
        <f t="shared" si="235"/>
        <v>0</v>
      </c>
      <c r="L353" s="32">
        <f t="shared" si="235"/>
        <v>0</v>
      </c>
      <c r="M353" s="32">
        <f t="shared" si="235"/>
        <v>0</v>
      </c>
      <c r="N353" s="137">
        <f t="shared" si="236"/>
        <v>0</v>
      </c>
      <c r="O353" s="32">
        <f t="shared" si="237"/>
        <v>0</v>
      </c>
      <c r="P353" s="32">
        <f t="shared" si="237"/>
        <v>0</v>
      </c>
      <c r="Q353" s="32">
        <f t="shared" si="237"/>
        <v>0</v>
      </c>
      <c r="R353" s="137">
        <f t="shared" si="238"/>
        <v>0</v>
      </c>
      <c r="S353" s="156">
        <f t="shared" si="239"/>
        <v>0</v>
      </c>
      <c r="T353" s="18">
        <f t="shared" si="240"/>
        <v>0</v>
      </c>
    </row>
    <row r="354" spans="1:20" ht="12.75" outlineLevel="1">
      <c r="A354" s="1" t="s">
        <v>27</v>
      </c>
      <c r="B354" s="33"/>
      <c r="C354" s="33"/>
      <c r="D354" s="33"/>
      <c r="F354" s="33"/>
      <c r="G354" s="33"/>
      <c r="H354" s="33"/>
      <c r="K354" s="33"/>
      <c r="L354" s="33"/>
      <c r="M354" s="33"/>
      <c r="O354" s="33"/>
      <c r="P354" s="33"/>
      <c r="Q354" s="33"/>
      <c r="T354" s="31"/>
    </row>
    <row r="355" spans="1:20" ht="12.75" outlineLevel="1">
      <c r="A355" s="2" t="s">
        <v>28</v>
      </c>
      <c r="B355" s="32">
        <f>B158*$G129</f>
        <v>1550781.25</v>
      </c>
      <c r="C355" s="32">
        <f aca="true" t="shared" si="242" ref="C355:D357">C158*$G129</f>
        <v>1453125</v>
      </c>
      <c r="D355" s="32">
        <f t="shared" si="242"/>
        <v>1476562.5</v>
      </c>
      <c r="E355" s="137">
        <f>SUM(B355:D355)</f>
        <v>4480468.75</v>
      </c>
      <c r="F355" s="32">
        <f aca="true" t="shared" si="243" ref="F355:H357">F158*$G129</f>
        <v>1546875</v>
      </c>
      <c r="G355" s="32">
        <f t="shared" si="243"/>
        <v>1546875</v>
      </c>
      <c r="H355" s="32">
        <f t="shared" si="243"/>
        <v>1570312.5</v>
      </c>
      <c r="I355" s="137">
        <f>SUM(F355:H355)</f>
        <v>4664062.5</v>
      </c>
      <c r="J355" s="156">
        <f>E355+I355</f>
        <v>9144531.25</v>
      </c>
      <c r="K355" s="32">
        <f aca="true" t="shared" si="244" ref="K355:M357">K158*$G129</f>
        <v>1621093.75</v>
      </c>
      <c r="L355" s="32">
        <f t="shared" si="244"/>
        <v>1578125</v>
      </c>
      <c r="M355" s="32">
        <f t="shared" si="244"/>
        <v>1613281.25</v>
      </c>
      <c r="N355" s="137">
        <f>SUM(K355:M355)</f>
        <v>4812500</v>
      </c>
      <c r="O355" s="32">
        <f aca="true" t="shared" si="245" ref="O355:Q357">O158*$G129</f>
        <v>1578125</v>
      </c>
      <c r="P355" s="32">
        <f t="shared" si="245"/>
        <v>1578125</v>
      </c>
      <c r="Q355" s="32">
        <f t="shared" si="245"/>
        <v>1578125</v>
      </c>
      <c r="R355" s="137">
        <f>SUM(O355:Q355)</f>
        <v>4734375</v>
      </c>
      <c r="S355" s="156">
        <f>N355+R355</f>
        <v>9546875</v>
      </c>
      <c r="T355" s="18">
        <f>S355+J355</f>
        <v>18691406.25</v>
      </c>
    </row>
    <row r="356" spans="1:20" ht="12.75" outlineLevel="1">
      <c r="A356" s="2" t="s">
        <v>29</v>
      </c>
      <c r="B356" s="32">
        <f>B159*$G130</f>
        <v>750312.5</v>
      </c>
      <c r="C356" s="32">
        <f>C159*$G130</f>
        <v>796250</v>
      </c>
      <c r="D356" s="32">
        <f>D159*$G130</f>
        <v>817687.5</v>
      </c>
      <c r="E356" s="137">
        <f>SUM(B356:D356)</f>
        <v>2364250</v>
      </c>
      <c r="F356" s="32">
        <f t="shared" si="243"/>
        <v>882000</v>
      </c>
      <c r="G356" s="32">
        <f t="shared" si="243"/>
        <v>882000</v>
      </c>
      <c r="H356" s="32">
        <f t="shared" si="243"/>
        <v>895781.25</v>
      </c>
      <c r="I356" s="137">
        <f>SUM(F356:H356)</f>
        <v>2659781.25</v>
      </c>
      <c r="J356" s="156">
        <f>E356+I356</f>
        <v>5024031.25</v>
      </c>
      <c r="K356" s="32">
        <f t="shared" si="244"/>
        <v>929468.75</v>
      </c>
      <c r="L356" s="32">
        <f t="shared" si="244"/>
        <v>913237.5</v>
      </c>
      <c r="M356" s="32">
        <f t="shared" si="244"/>
        <v>929775</v>
      </c>
      <c r="N356" s="137">
        <f>SUM(K356:M356)</f>
        <v>2772481.25</v>
      </c>
      <c r="O356" s="32">
        <f t="shared" si="245"/>
        <v>918750</v>
      </c>
      <c r="P356" s="32">
        <f t="shared" si="245"/>
        <v>918750</v>
      </c>
      <c r="Q356" s="32">
        <f t="shared" si="245"/>
        <v>918750</v>
      </c>
      <c r="R356" s="137">
        <f>SUM(O356:Q356)</f>
        <v>2756250</v>
      </c>
      <c r="S356" s="156">
        <f>N356+R356</f>
        <v>5528731.25</v>
      </c>
      <c r="T356" s="18">
        <f>S356+J356</f>
        <v>10552762.5</v>
      </c>
    </row>
    <row r="357" spans="1:20" ht="12.75" outlineLevel="1">
      <c r="A357" s="2" t="s">
        <v>30</v>
      </c>
      <c r="B357" s="32">
        <f>B160*$G131</f>
        <v>924375</v>
      </c>
      <c r="C357" s="32">
        <f t="shared" si="242"/>
        <v>942500</v>
      </c>
      <c r="D357" s="32">
        <f t="shared" si="242"/>
        <v>965156.25</v>
      </c>
      <c r="E357" s="137">
        <f>SUM(B357:D357)</f>
        <v>2832031.25</v>
      </c>
      <c r="F357" s="32">
        <f t="shared" si="243"/>
        <v>1033125</v>
      </c>
      <c r="G357" s="32">
        <f t="shared" si="243"/>
        <v>1033125</v>
      </c>
      <c r="H357" s="32">
        <f t="shared" si="243"/>
        <v>1048531.25</v>
      </c>
      <c r="I357" s="137">
        <f>SUM(F357:H357)</f>
        <v>3114781.25</v>
      </c>
      <c r="J357" s="156">
        <f>E357+I357</f>
        <v>5946812.5</v>
      </c>
      <c r="K357" s="32">
        <f t="shared" si="244"/>
        <v>1081156.25</v>
      </c>
      <c r="L357" s="32">
        <f t="shared" si="244"/>
        <v>1047171.875</v>
      </c>
      <c r="M357" s="32">
        <f t="shared" si="244"/>
        <v>1063484.375</v>
      </c>
      <c r="N357" s="137">
        <f>SUM(K357:M357)</f>
        <v>3191812.5</v>
      </c>
      <c r="O357" s="32">
        <f t="shared" si="245"/>
        <v>1051250</v>
      </c>
      <c r="P357" s="32">
        <f t="shared" si="245"/>
        <v>1051250</v>
      </c>
      <c r="Q357" s="32">
        <f t="shared" si="245"/>
        <v>1051250</v>
      </c>
      <c r="R357" s="137">
        <f>SUM(O357:Q357)</f>
        <v>3153750</v>
      </c>
      <c r="S357" s="156">
        <f>N357+R357</f>
        <v>6345562.5</v>
      </c>
      <c r="T357" s="18">
        <f>S357+J357</f>
        <v>12292375</v>
      </c>
    </row>
    <row r="358" spans="1:20" ht="12.75" outlineLevel="1">
      <c r="A358" s="1" t="s">
        <v>31</v>
      </c>
      <c r="B358" s="33"/>
      <c r="C358" s="33"/>
      <c r="D358" s="33"/>
      <c r="F358" s="33"/>
      <c r="G358" s="33"/>
      <c r="H358" s="33"/>
      <c r="K358" s="33"/>
      <c r="L358" s="33"/>
      <c r="M358" s="33"/>
      <c r="O358" s="33"/>
      <c r="P358" s="33"/>
      <c r="Q358" s="33"/>
      <c r="T358" s="31"/>
    </row>
    <row r="359" spans="1:20" ht="12.75" outlineLevel="1">
      <c r="A359" s="2" t="s">
        <v>32</v>
      </c>
      <c r="B359" s="32">
        <f aca="true" t="shared" si="246" ref="B359:D363">B162*$G133</f>
        <v>1726562.5</v>
      </c>
      <c r="C359" s="32">
        <f t="shared" si="246"/>
        <v>1593750</v>
      </c>
      <c r="D359" s="32">
        <f t="shared" si="246"/>
        <v>1595703.125</v>
      </c>
      <c r="E359" s="137">
        <f>SUM(B359:D359)</f>
        <v>4916015.625</v>
      </c>
      <c r="F359" s="32">
        <f aca="true" t="shared" si="247" ref="F359:H363">F162*$G133</f>
        <v>1601562.5</v>
      </c>
      <c r="G359" s="32">
        <f t="shared" si="247"/>
        <v>1601562.5</v>
      </c>
      <c r="H359" s="32">
        <f t="shared" si="247"/>
        <v>1619140.625</v>
      </c>
      <c r="I359" s="137">
        <f>SUM(F359:H359)</f>
        <v>4822265.625</v>
      </c>
      <c r="J359" s="156">
        <f>E359+I359</f>
        <v>9738281.25</v>
      </c>
      <c r="K359" s="32">
        <f aca="true" t="shared" si="248" ref="K359:M363">K162*$G133</f>
        <v>1656250</v>
      </c>
      <c r="L359" s="32">
        <f t="shared" si="248"/>
        <v>1625000</v>
      </c>
      <c r="M359" s="32">
        <f t="shared" si="248"/>
        <v>1658203.125</v>
      </c>
      <c r="N359" s="137">
        <f>SUM(K359:M359)</f>
        <v>4939453.125</v>
      </c>
      <c r="O359" s="32">
        <f aca="true" t="shared" si="249" ref="O359:Q363">O162*$G133</f>
        <v>1617187.5</v>
      </c>
      <c r="P359" s="32">
        <f t="shared" si="249"/>
        <v>1617187.5</v>
      </c>
      <c r="Q359" s="32">
        <f t="shared" si="249"/>
        <v>1617187.5</v>
      </c>
      <c r="R359" s="137">
        <f>SUM(O359:Q359)</f>
        <v>4851562.5</v>
      </c>
      <c r="S359" s="156">
        <f>N359+R359</f>
        <v>9791015.625</v>
      </c>
      <c r="T359" s="18">
        <f>S359+J359</f>
        <v>19529296.875</v>
      </c>
    </row>
    <row r="360" spans="1:20" ht="12.75" outlineLevel="1">
      <c r="A360" s="2" t="s">
        <v>33</v>
      </c>
      <c r="B360" s="32">
        <f t="shared" si="246"/>
        <v>1918656.25</v>
      </c>
      <c r="C360" s="32">
        <f t="shared" si="246"/>
        <v>1711325</v>
      </c>
      <c r="D360" s="32">
        <f t="shared" si="246"/>
        <v>1714387.5</v>
      </c>
      <c r="E360" s="137">
        <f>SUM(B360:D360)</f>
        <v>5344368.75</v>
      </c>
      <c r="F360" s="32">
        <f t="shared" si="247"/>
        <v>1723575</v>
      </c>
      <c r="G360" s="32">
        <f t="shared" si="247"/>
        <v>1723575</v>
      </c>
      <c r="H360" s="32">
        <f t="shared" si="247"/>
        <v>1735825</v>
      </c>
      <c r="I360" s="137">
        <f>SUM(F360:H360)</f>
        <v>5182975</v>
      </c>
      <c r="J360" s="156">
        <f>E360+I360</f>
        <v>10527343.75</v>
      </c>
      <c r="K360" s="32">
        <f t="shared" si="248"/>
        <v>1763387.5</v>
      </c>
      <c r="L360" s="32">
        <f t="shared" si="248"/>
        <v>1754200</v>
      </c>
      <c r="M360" s="32">
        <f t="shared" si="248"/>
        <v>1792481.25</v>
      </c>
      <c r="N360" s="137">
        <f>SUM(K360:M360)</f>
        <v>5310068.75</v>
      </c>
      <c r="O360" s="32">
        <f t="shared" si="249"/>
        <v>1741950</v>
      </c>
      <c r="P360" s="32">
        <f t="shared" si="249"/>
        <v>1741950</v>
      </c>
      <c r="Q360" s="32">
        <f t="shared" si="249"/>
        <v>1741950</v>
      </c>
      <c r="R360" s="137">
        <f>SUM(O360:Q360)</f>
        <v>5225850</v>
      </c>
      <c r="S360" s="156">
        <f>N360+R360</f>
        <v>10535918.75</v>
      </c>
      <c r="T360" s="18">
        <f>S360+J360</f>
        <v>21063262.5</v>
      </c>
    </row>
    <row r="361" spans="1:20" ht="12.75" outlineLevel="1">
      <c r="A361" s="2" t="s">
        <v>34</v>
      </c>
      <c r="B361" s="32">
        <f t="shared" si="246"/>
        <v>1495312.5</v>
      </c>
      <c r="C361" s="32">
        <f t="shared" si="246"/>
        <v>1341250</v>
      </c>
      <c r="D361" s="32">
        <f t="shared" si="246"/>
        <v>1345781.25</v>
      </c>
      <c r="E361" s="137">
        <f>SUM(B361:D361)</f>
        <v>4182343.75</v>
      </c>
      <c r="F361" s="32">
        <f t="shared" si="247"/>
        <v>1359375</v>
      </c>
      <c r="G361" s="32">
        <f t="shared" si="247"/>
        <v>1359375</v>
      </c>
      <c r="H361" s="32">
        <f t="shared" si="247"/>
        <v>1370703.125</v>
      </c>
      <c r="I361" s="137">
        <f>SUM(F361:H361)</f>
        <v>4089453.125</v>
      </c>
      <c r="J361" s="156">
        <f>E361+I361</f>
        <v>8271796.875</v>
      </c>
      <c r="K361" s="32">
        <f t="shared" si="248"/>
        <v>1395625</v>
      </c>
      <c r="L361" s="32">
        <f t="shared" si="248"/>
        <v>1379765.625</v>
      </c>
      <c r="M361" s="32">
        <f t="shared" si="248"/>
        <v>1404687.5</v>
      </c>
      <c r="N361" s="137">
        <f>SUM(K361:M361)</f>
        <v>4180078.125</v>
      </c>
      <c r="O361" s="32">
        <f t="shared" si="249"/>
        <v>1377500</v>
      </c>
      <c r="P361" s="32">
        <f t="shared" si="249"/>
        <v>1377500</v>
      </c>
      <c r="Q361" s="32">
        <f t="shared" si="249"/>
        <v>1377500</v>
      </c>
      <c r="R361" s="137">
        <f>SUM(O361:Q361)</f>
        <v>4132500</v>
      </c>
      <c r="S361" s="156">
        <f>N361+R361</f>
        <v>8312578.125</v>
      </c>
      <c r="T361" s="18">
        <f>S361+J361</f>
        <v>16584375</v>
      </c>
    </row>
    <row r="362" spans="1:20" ht="12.75" outlineLevel="1">
      <c r="A362" s="2" t="s">
        <v>35</v>
      </c>
      <c r="B362" s="32">
        <f t="shared" si="246"/>
        <v>1242187.5</v>
      </c>
      <c r="C362" s="32">
        <f t="shared" si="246"/>
        <v>1093750</v>
      </c>
      <c r="D362" s="32">
        <f t="shared" si="246"/>
        <v>1095703.125</v>
      </c>
      <c r="E362" s="137">
        <f>SUM(B362:D362)</f>
        <v>3431640.625</v>
      </c>
      <c r="F362" s="32">
        <f t="shared" si="247"/>
        <v>1101562.5</v>
      </c>
      <c r="G362" s="32">
        <f t="shared" si="247"/>
        <v>1101562.5</v>
      </c>
      <c r="H362" s="32">
        <f t="shared" si="247"/>
        <v>1111328.125</v>
      </c>
      <c r="I362" s="137">
        <f>SUM(F362:H362)</f>
        <v>3314453.125</v>
      </c>
      <c r="J362" s="156">
        <f>E362+I362</f>
        <v>6746093.75</v>
      </c>
      <c r="K362" s="32">
        <f t="shared" si="248"/>
        <v>1132812.5</v>
      </c>
      <c r="L362" s="32">
        <f t="shared" si="248"/>
        <v>1128906.25</v>
      </c>
      <c r="M362" s="32">
        <f t="shared" si="248"/>
        <v>1169921.875</v>
      </c>
      <c r="N362" s="137">
        <f>SUM(K362:M362)</f>
        <v>3431640.625</v>
      </c>
      <c r="O362" s="32">
        <f t="shared" si="249"/>
        <v>1117187.5</v>
      </c>
      <c r="P362" s="32">
        <f t="shared" si="249"/>
        <v>1117187.5</v>
      </c>
      <c r="Q362" s="32">
        <f t="shared" si="249"/>
        <v>1117187.5</v>
      </c>
      <c r="R362" s="137">
        <f>SUM(O362:Q362)</f>
        <v>3351562.5</v>
      </c>
      <c r="S362" s="156">
        <f>N362+R362</f>
        <v>6783203.125</v>
      </c>
      <c r="T362" s="18">
        <f>S362+J362</f>
        <v>13529296.875</v>
      </c>
    </row>
    <row r="363" spans="1:20" ht="12.75" outlineLevel="1">
      <c r="A363" s="2" t="s">
        <v>36</v>
      </c>
      <c r="B363" s="32">
        <f t="shared" si="246"/>
        <v>0</v>
      </c>
      <c r="C363" s="32">
        <f t="shared" si="246"/>
        <v>0</v>
      </c>
      <c r="D363" s="32">
        <f t="shared" si="246"/>
        <v>0</v>
      </c>
      <c r="E363" s="137">
        <f>SUM(B363:D363)</f>
        <v>0</v>
      </c>
      <c r="F363" s="32">
        <f t="shared" si="247"/>
        <v>0</v>
      </c>
      <c r="G363" s="32">
        <f t="shared" si="247"/>
        <v>0</v>
      </c>
      <c r="H363" s="32">
        <f t="shared" si="247"/>
        <v>0</v>
      </c>
      <c r="I363" s="137">
        <f>SUM(F363:H363)</f>
        <v>0</v>
      </c>
      <c r="J363" s="156">
        <f>E363+I363</f>
        <v>0</v>
      </c>
      <c r="K363" s="32">
        <f t="shared" si="248"/>
        <v>0</v>
      </c>
      <c r="L363" s="32">
        <f t="shared" si="248"/>
        <v>0</v>
      </c>
      <c r="M363" s="32">
        <f t="shared" si="248"/>
        <v>0</v>
      </c>
      <c r="N363" s="137">
        <f>SUM(K363:M363)</f>
        <v>0</v>
      </c>
      <c r="O363" s="32">
        <f t="shared" si="249"/>
        <v>0</v>
      </c>
      <c r="P363" s="32">
        <f t="shared" si="249"/>
        <v>0</v>
      </c>
      <c r="Q363" s="32">
        <f t="shared" si="249"/>
        <v>0</v>
      </c>
      <c r="R363" s="137">
        <f>SUM(O363:Q363)</f>
        <v>0</v>
      </c>
      <c r="S363" s="156">
        <f>N363+R363</f>
        <v>0</v>
      </c>
      <c r="T363" s="18">
        <f>S363+J363</f>
        <v>0</v>
      </c>
    </row>
    <row r="364" spans="1:20" ht="12.75" outlineLevel="1">
      <c r="A364" s="1" t="s">
        <v>37</v>
      </c>
      <c r="B364" s="33"/>
      <c r="C364" s="33"/>
      <c r="D364" s="33"/>
      <c r="F364" s="33"/>
      <c r="G364" s="33"/>
      <c r="H364" s="33"/>
      <c r="K364" s="33"/>
      <c r="L364" s="33"/>
      <c r="M364" s="33"/>
      <c r="O364" s="33"/>
      <c r="P364" s="33"/>
      <c r="Q364" s="33"/>
      <c r="T364" s="31"/>
    </row>
    <row r="365" spans="1:20" ht="12.75" outlineLevel="1">
      <c r="A365" s="2" t="s">
        <v>38</v>
      </c>
      <c r="B365" s="32">
        <f aca="true" t="shared" si="250" ref="B365:D368">B168*$G139</f>
        <v>4792968.75</v>
      </c>
      <c r="C365" s="32">
        <f t="shared" si="250"/>
        <v>4359375</v>
      </c>
      <c r="D365" s="32">
        <f t="shared" si="250"/>
        <v>4441406.25</v>
      </c>
      <c r="E365" s="137">
        <f>SUM(B365:D365)</f>
        <v>13593750</v>
      </c>
      <c r="F365" s="32">
        <f aca="true" t="shared" si="251" ref="F365:H368">F168*$G139</f>
        <v>4687500</v>
      </c>
      <c r="G365" s="32">
        <f t="shared" si="251"/>
        <v>4687500</v>
      </c>
      <c r="H365" s="32">
        <f t="shared" si="251"/>
        <v>4710937.5</v>
      </c>
      <c r="I365" s="137">
        <f>SUM(F365:H365)</f>
        <v>14085937.5</v>
      </c>
      <c r="J365" s="156">
        <f>E365+I365</f>
        <v>27679687.5</v>
      </c>
      <c r="K365" s="32">
        <f aca="true" t="shared" si="252" ref="K365:M368">K168*$G139</f>
        <v>4781250</v>
      </c>
      <c r="L365" s="32">
        <f t="shared" si="252"/>
        <v>4875000</v>
      </c>
      <c r="M365" s="32">
        <f t="shared" si="252"/>
        <v>5085937.5</v>
      </c>
      <c r="N365" s="137">
        <f>SUM(K365:M365)</f>
        <v>14742187.5</v>
      </c>
      <c r="O365" s="32">
        <f aca="true" t="shared" si="253" ref="O365:Q368">O168*$G139</f>
        <v>4875000</v>
      </c>
      <c r="P365" s="32">
        <f t="shared" si="253"/>
        <v>4875000</v>
      </c>
      <c r="Q365" s="32">
        <f t="shared" si="253"/>
        <v>4875000</v>
      </c>
      <c r="R365" s="137">
        <f>SUM(O365:Q365)</f>
        <v>14625000</v>
      </c>
      <c r="S365" s="156">
        <f>N365+R365</f>
        <v>29367187.5</v>
      </c>
      <c r="T365" s="18">
        <f>S365+J365</f>
        <v>57046875</v>
      </c>
    </row>
    <row r="366" spans="1:20" ht="12.75" outlineLevel="1">
      <c r="A366" s="2" t="s">
        <v>39</v>
      </c>
      <c r="B366" s="32">
        <f t="shared" si="250"/>
        <v>1677375</v>
      </c>
      <c r="C366" s="32">
        <f t="shared" si="250"/>
        <v>1593900</v>
      </c>
      <c r="D366" s="32">
        <f t="shared" si="250"/>
        <v>1619100</v>
      </c>
      <c r="E366" s="137">
        <f>SUM(B366:D366)</f>
        <v>4890375</v>
      </c>
      <c r="F366" s="32">
        <f t="shared" si="251"/>
        <v>1694700</v>
      </c>
      <c r="G366" s="32">
        <f t="shared" si="251"/>
        <v>1694700</v>
      </c>
      <c r="H366" s="32">
        <f t="shared" si="251"/>
        <v>1710450</v>
      </c>
      <c r="I366" s="137">
        <f>SUM(F366:H366)</f>
        <v>5099850</v>
      </c>
      <c r="J366" s="156">
        <f>E366+I366</f>
        <v>9990225</v>
      </c>
      <c r="K366" s="32">
        <f t="shared" si="252"/>
        <v>1757700</v>
      </c>
      <c r="L366" s="32">
        <f t="shared" si="252"/>
        <v>1782900</v>
      </c>
      <c r="M366" s="32">
        <f t="shared" si="252"/>
        <v>1849050</v>
      </c>
      <c r="N366" s="137">
        <f>SUM(K366:M366)</f>
        <v>5389650</v>
      </c>
      <c r="O366" s="32">
        <f t="shared" si="253"/>
        <v>1820700</v>
      </c>
      <c r="P366" s="32">
        <f t="shared" si="253"/>
        <v>1820700</v>
      </c>
      <c r="Q366" s="32">
        <f t="shared" si="253"/>
        <v>1820700</v>
      </c>
      <c r="R366" s="137">
        <f>SUM(O366:Q366)</f>
        <v>5462100</v>
      </c>
      <c r="S366" s="156">
        <f>N366+R366</f>
        <v>10851750</v>
      </c>
      <c r="T366" s="18">
        <f>S366+J366</f>
        <v>20841975</v>
      </c>
    </row>
    <row r="367" spans="1:20" ht="12.75" outlineLevel="1">
      <c r="A367" s="2" t="s">
        <v>40</v>
      </c>
      <c r="B367" s="32">
        <f t="shared" si="250"/>
        <v>3280468.75</v>
      </c>
      <c r="C367" s="32">
        <f t="shared" si="250"/>
        <v>2814375</v>
      </c>
      <c r="D367" s="32">
        <f t="shared" si="250"/>
        <v>2903437.5</v>
      </c>
      <c r="E367" s="137">
        <f>SUM(B367:D367)</f>
        <v>8998281.25</v>
      </c>
      <c r="F367" s="32">
        <f t="shared" si="251"/>
        <v>3170625</v>
      </c>
      <c r="G367" s="32">
        <f t="shared" si="251"/>
        <v>3170625</v>
      </c>
      <c r="H367" s="32">
        <f t="shared" si="251"/>
        <v>3200312.5</v>
      </c>
      <c r="I367" s="137">
        <f>SUM(F367:H367)</f>
        <v>9541562.5</v>
      </c>
      <c r="J367" s="156">
        <f>E367+I367</f>
        <v>18539843.75</v>
      </c>
      <c r="K367" s="32">
        <f t="shared" si="252"/>
        <v>3289375</v>
      </c>
      <c r="L367" s="32">
        <f t="shared" si="252"/>
        <v>3304218.75</v>
      </c>
      <c r="M367" s="32">
        <f t="shared" si="252"/>
        <v>3363593.75</v>
      </c>
      <c r="N367" s="137">
        <f>SUM(K367:M367)</f>
        <v>9957187.5</v>
      </c>
      <c r="O367" s="32">
        <f t="shared" si="253"/>
        <v>3408125</v>
      </c>
      <c r="P367" s="32">
        <f t="shared" si="253"/>
        <v>3408125</v>
      </c>
      <c r="Q367" s="32">
        <f t="shared" si="253"/>
        <v>3408125</v>
      </c>
      <c r="R367" s="137">
        <f>SUM(O367:Q367)</f>
        <v>10224375</v>
      </c>
      <c r="S367" s="156">
        <f>N367+R367</f>
        <v>20181562.5</v>
      </c>
      <c r="T367" s="18">
        <f>S367+J367</f>
        <v>38721406.25</v>
      </c>
    </row>
    <row r="368" spans="1:20" ht="12.75" outlineLevel="1">
      <c r="A368" s="2" t="s">
        <v>41</v>
      </c>
      <c r="B368" s="32">
        <f t="shared" si="250"/>
        <v>2012500</v>
      </c>
      <c r="C368" s="32">
        <f t="shared" si="250"/>
        <v>1750000</v>
      </c>
      <c r="D368" s="32">
        <f t="shared" si="250"/>
        <v>1809375</v>
      </c>
      <c r="E368" s="137">
        <f>SUM(B368:D368)</f>
        <v>5571875</v>
      </c>
      <c r="F368" s="32">
        <f t="shared" si="251"/>
        <v>1987500</v>
      </c>
      <c r="G368" s="32">
        <f t="shared" si="251"/>
        <v>1987500</v>
      </c>
      <c r="H368" s="32">
        <f t="shared" si="251"/>
        <v>2000000</v>
      </c>
      <c r="I368" s="137">
        <f>SUM(F368:H368)</f>
        <v>5975000</v>
      </c>
      <c r="J368" s="156">
        <f>E368+I368</f>
        <v>11546875</v>
      </c>
      <c r="K368" s="32">
        <f t="shared" si="252"/>
        <v>2037500</v>
      </c>
      <c r="L368" s="32">
        <f t="shared" si="252"/>
        <v>2040625</v>
      </c>
      <c r="M368" s="32">
        <f t="shared" si="252"/>
        <v>2078125</v>
      </c>
      <c r="N368" s="137">
        <f>SUM(K368:M368)</f>
        <v>6156250</v>
      </c>
      <c r="O368" s="32">
        <f t="shared" si="253"/>
        <v>2162500</v>
      </c>
      <c r="P368" s="32">
        <f t="shared" si="253"/>
        <v>2162500</v>
      </c>
      <c r="Q368" s="32">
        <f t="shared" si="253"/>
        <v>2162500</v>
      </c>
      <c r="R368" s="137">
        <f>SUM(O368:Q368)</f>
        <v>6487500</v>
      </c>
      <c r="S368" s="156">
        <f>N368+R368</f>
        <v>12643750</v>
      </c>
      <c r="T368" s="18">
        <f>S368+J368</f>
        <v>24190625</v>
      </c>
    </row>
    <row r="369" spans="1:20" ht="12.75" outlineLevel="1">
      <c r="A369" s="1" t="s">
        <v>42</v>
      </c>
      <c r="B369" s="33"/>
      <c r="C369" s="33"/>
      <c r="D369" s="33"/>
      <c r="F369" s="33"/>
      <c r="G369" s="33"/>
      <c r="H369" s="33"/>
      <c r="K369" s="33"/>
      <c r="L369" s="33"/>
      <c r="M369" s="33"/>
      <c r="O369" s="33"/>
      <c r="P369" s="33"/>
      <c r="Q369" s="33"/>
      <c r="T369" s="31"/>
    </row>
    <row r="370" spans="1:20" ht="12.75" outlineLevel="1">
      <c r="A370" s="2" t="s">
        <v>43</v>
      </c>
      <c r="B370" s="32">
        <f>B173*$G144</f>
        <v>1755468.75</v>
      </c>
      <c r="C370" s="32">
        <f>C173*$G144</f>
        <v>1614375</v>
      </c>
      <c r="D370" s="32">
        <f>D173*$G144</f>
        <v>1660312.5</v>
      </c>
      <c r="E370" s="137">
        <f>SUM(B370:D370)</f>
        <v>5030156.25</v>
      </c>
      <c r="F370" s="32">
        <f>F173*$G144</f>
        <v>1798125</v>
      </c>
      <c r="G370" s="32">
        <f>G173*$G144</f>
        <v>1798125</v>
      </c>
      <c r="H370" s="32">
        <f>H173*$G144</f>
        <v>1883437.5</v>
      </c>
      <c r="I370" s="137">
        <f>SUM(F370:H370)</f>
        <v>5479687.5</v>
      </c>
      <c r="J370" s="156">
        <f>E370+I370</f>
        <v>10509843.75</v>
      </c>
      <c r="K370" s="32">
        <f>K173*$G144</f>
        <v>2086875</v>
      </c>
      <c r="L370" s="32">
        <f>L173*$G144</f>
        <v>1981875</v>
      </c>
      <c r="M370" s="32">
        <f>M173*$G144</f>
        <v>2106562.5</v>
      </c>
      <c r="N370" s="137">
        <f>SUM(K370:M370)</f>
        <v>6175312.5</v>
      </c>
      <c r="O370" s="32">
        <f>O173*$G144</f>
        <v>2008125</v>
      </c>
      <c r="P370" s="32">
        <f>P173*$G144</f>
        <v>2008125</v>
      </c>
      <c r="Q370" s="32">
        <f>Q173*$G144</f>
        <v>2008125</v>
      </c>
      <c r="R370" s="137">
        <f>SUM(O370:Q370)</f>
        <v>6024375</v>
      </c>
      <c r="S370" s="156">
        <f>N370+R370</f>
        <v>12199687.5</v>
      </c>
      <c r="T370" s="18">
        <f>S370+J370</f>
        <v>22709531.25</v>
      </c>
    </row>
    <row r="371" spans="1:20" ht="12.75" outlineLevel="1">
      <c r="A371" s="1" t="s">
        <v>44</v>
      </c>
      <c r="B371" s="33"/>
      <c r="C371" s="33"/>
      <c r="D371" s="33"/>
      <c r="F371" s="33"/>
      <c r="G371" s="33"/>
      <c r="H371" s="33"/>
      <c r="K371" s="33"/>
      <c r="L371" s="33"/>
      <c r="M371" s="33"/>
      <c r="O371" s="33"/>
      <c r="P371" s="33"/>
      <c r="Q371" s="33"/>
      <c r="T371" s="31"/>
    </row>
    <row r="372" spans="1:20" ht="12.75" outlineLevel="1">
      <c r="A372" s="2" t="s">
        <v>45</v>
      </c>
      <c r="B372" s="32">
        <f>B175*$G146</f>
        <v>5043750</v>
      </c>
      <c r="C372" s="32">
        <f>C175*$G146</f>
        <v>4552500</v>
      </c>
      <c r="D372" s="32">
        <f>D175*$G146</f>
        <v>4500000</v>
      </c>
      <c r="E372" s="137">
        <f>SUM(B372:D372)</f>
        <v>14096250</v>
      </c>
      <c r="F372" s="32">
        <f>F175*$G146</f>
        <v>3990000</v>
      </c>
      <c r="G372" s="32">
        <f>G175*$G146</f>
        <v>3922500</v>
      </c>
      <c r="H372" s="32">
        <f>H175*$G146</f>
        <v>3990000</v>
      </c>
      <c r="I372" s="137">
        <f>SUM(F372:H372)</f>
        <v>11902500</v>
      </c>
      <c r="J372" s="156">
        <f>E372+I372</f>
        <v>25998750</v>
      </c>
      <c r="K372" s="32">
        <f>K175*$G146</f>
        <v>4252500</v>
      </c>
      <c r="L372" s="32">
        <f>L175*$G146</f>
        <v>3858750</v>
      </c>
      <c r="M372" s="32">
        <f>M175*$G146</f>
        <v>3963750</v>
      </c>
      <c r="N372" s="137">
        <f>SUM(K372:M372)</f>
        <v>12075000</v>
      </c>
      <c r="O372" s="32">
        <f>O175*$G146</f>
        <v>4001250</v>
      </c>
      <c r="P372" s="32">
        <f>P175*$G146</f>
        <v>4128750</v>
      </c>
      <c r="Q372" s="32">
        <f>Q175*$G146</f>
        <v>4275000</v>
      </c>
      <c r="R372" s="137">
        <f>SUM(O372:Q372)</f>
        <v>12405000</v>
      </c>
      <c r="S372" s="156">
        <f>N372+R372</f>
        <v>24480000</v>
      </c>
      <c r="T372" s="18">
        <f>S372+J372</f>
        <v>50478750</v>
      </c>
    </row>
    <row r="373" spans="1:20" s="3" customFormat="1" ht="12.75">
      <c r="A373" s="3" t="s">
        <v>86</v>
      </c>
      <c r="B373" s="229">
        <f aca="true" t="shared" si="254" ref="B373:T373">SUM(B348:B372)</f>
        <v>30219484.375</v>
      </c>
      <c r="C373" s="35">
        <f t="shared" si="254"/>
        <v>27868087.5</v>
      </c>
      <c r="D373" s="35">
        <f t="shared" si="254"/>
        <v>28232393.75</v>
      </c>
      <c r="E373" s="138">
        <f t="shared" si="254"/>
        <v>86319965.625</v>
      </c>
      <c r="F373" s="35">
        <f t="shared" si="254"/>
        <v>28972812.5</v>
      </c>
      <c r="G373" s="35">
        <f t="shared" si="254"/>
        <v>28905312.5</v>
      </c>
      <c r="H373" s="35">
        <f t="shared" si="254"/>
        <v>29373978.125</v>
      </c>
      <c r="I373" s="138">
        <f t="shared" si="254"/>
        <v>87252103.125</v>
      </c>
      <c r="J373" s="157">
        <f t="shared" si="254"/>
        <v>173572068.75</v>
      </c>
      <c r="K373" s="35">
        <f t="shared" si="254"/>
        <v>30589756.25</v>
      </c>
      <c r="L373" s="35">
        <f t="shared" si="254"/>
        <v>29754825</v>
      </c>
      <c r="M373" s="35">
        <f t="shared" si="254"/>
        <v>30631659.375</v>
      </c>
      <c r="N373" s="138">
        <f t="shared" si="254"/>
        <v>90976240.625</v>
      </c>
      <c r="O373" s="35">
        <f t="shared" si="254"/>
        <v>30199387.5</v>
      </c>
      <c r="P373" s="35">
        <f t="shared" si="254"/>
        <v>30326887.5</v>
      </c>
      <c r="Q373" s="35">
        <f t="shared" si="254"/>
        <v>30473137.5</v>
      </c>
      <c r="R373" s="138">
        <f t="shared" si="254"/>
        <v>90999412.5</v>
      </c>
      <c r="S373" s="157">
        <f t="shared" si="254"/>
        <v>181975653.125</v>
      </c>
      <c r="T373" s="35">
        <f t="shared" si="254"/>
        <v>355547721.875</v>
      </c>
    </row>
    <row r="374" spans="2:20" s="3" customFormat="1" ht="12.75">
      <c r="B374" s="35"/>
      <c r="C374" s="35"/>
      <c r="D374" s="35"/>
      <c r="E374" s="138"/>
      <c r="F374" s="35"/>
      <c r="G374" s="35"/>
      <c r="H374" s="35"/>
      <c r="I374" s="138"/>
      <c r="J374" s="157"/>
      <c r="K374" s="35"/>
      <c r="L374" s="35"/>
      <c r="M374" s="35"/>
      <c r="N374" s="138"/>
      <c r="O374" s="35"/>
      <c r="P374" s="35"/>
      <c r="Q374" s="35"/>
      <c r="R374" s="138"/>
      <c r="S374" s="157"/>
      <c r="T374" s="35"/>
    </row>
    <row r="375" spans="1:20" s="3" customFormat="1" ht="12.75">
      <c r="A375" s="3" t="s">
        <v>187</v>
      </c>
      <c r="B375" s="16" t="s">
        <v>2</v>
      </c>
      <c r="C375" s="16" t="s">
        <v>3</v>
      </c>
      <c r="D375" s="16" t="s">
        <v>4</v>
      </c>
      <c r="E375" s="138" t="s">
        <v>5</v>
      </c>
      <c r="F375" s="16" t="s">
        <v>6</v>
      </c>
      <c r="G375" s="16" t="s">
        <v>168</v>
      </c>
      <c r="H375" s="16" t="s">
        <v>169</v>
      </c>
      <c r="I375" s="138" t="s">
        <v>9</v>
      </c>
      <c r="J375" s="157" t="s">
        <v>10</v>
      </c>
      <c r="K375" s="16" t="s">
        <v>170</v>
      </c>
      <c r="L375" s="16" t="s">
        <v>171</v>
      </c>
      <c r="M375" s="16" t="s">
        <v>172</v>
      </c>
      <c r="N375" s="138" t="s">
        <v>14</v>
      </c>
      <c r="O375" s="16" t="s">
        <v>173</v>
      </c>
      <c r="P375" s="16" t="s">
        <v>174</v>
      </c>
      <c r="Q375" s="16" t="s">
        <v>107</v>
      </c>
      <c r="R375" s="138" t="s">
        <v>18</v>
      </c>
      <c r="S375" s="157" t="s">
        <v>19</v>
      </c>
      <c r="T375" s="16">
        <v>2005</v>
      </c>
    </row>
    <row r="376" spans="1:20" ht="12.75">
      <c r="A376" t="s">
        <v>87</v>
      </c>
      <c r="B376" s="214">
        <f>B373*A378</f>
        <v>4532922.65625</v>
      </c>
      <c r="C376" s="229">
        <f>B377</f>
        <v>4180213.125</v>
      </c>
      <c r="D376" s="15">
        <f>C377</f>
        <v>4234859.0625</v>
      </c>
      <c r="E376" s="137">
        <f>B376</f>
        <v>4532922.65625</v>
      </c>
      <c r="F376" s="15">
        <f>D377</f>
        <v>4345921.875</v>
      </c>
      <c r="G376" s="15">
        <f>F377</f>
        <v>4335796.875</v>
      </c>
      <c r="H376" s="15">
        <f>G377</f>
        <v>4406096.71875</v>
      </c>
      <c r="I376" s="137">
        <f>F376</f>
        <v>4345921.875</v>
      </c>
      <c r="J376" s="156">
        <f>B376</f>
        <v>4532922.65625</v>
      </c>
      <c r="K376" s="15">
        <f>H377</f>
        <v>4588463.4375</v>
      </c>
      <c r="L376" s="15">
        <f>K377</f>
        <v>4463223.75</v>
      </c>
      <c r="M376" s="15">
        <f>L377</f>
        <v>4594748.90625</v>
      </c>
      <c r="N376" s="137">
        <f>K376</f>
        <v>4588463.4375</v>
      </c>
      <c r="O376" s="15">
        <f>M377</f>
        <v>4529908.125</v>
      </c>
      <c r="P376" s="15">
        <f>O377</f>
        <v>4549033.125</v>
      </c>
      <c r="Q376" s="15">
        <f>P377</f>
        <v>4570970.625</v>
      </c>
      <c r="R376" s="137">
        <f>O376</f>
        <v>4529908.125</v>
      </c>
      <c r="S376" s="156">
        <f>K376</f>
        <v>4588463.4375</v>
      </c>
      <c r="T376" s="15">
        <f>B376</f>
        <v>4532922.65625</v>
      </c>
    </row>
    <row r="377" spans="1:20" ht="12.75">
      <c r="A377" t="s">
        <v>48</v>
      </c>
      <c r="B377" s="229">
        <f>$A378*C373</f>
        <v>4180213.125</v>
      </c>
      <c r="C377" s="216">
        <f>$A378*D373</f>
        <v>4234859.0625</v>
      </c>
      <c r="D377" s="15">
        <f>F373*$A378</f>
        <v>4345921.875</v>
      </c>
      <c r="E377" s="137">
        <f>D377</f>
        <v>4345921.875</v>
      </c>
      <c r="F377" s="15">
        <f>G373*$A378</f>
        <v>4335796.875</v>
      </c>
      <c r="G377" s="15">
        <f>H373*$A378</f>
        <v>4406096.71875</v>
      </c>
      <c r="H377" s="15">
        <f>K373*$A378</f>
        <v>4588463.4375</v>
      </c>
      <c r="I377" s="137">
        <f>H377</f>
        <v>4588463.4375</v>
      </c>
      <c r="J377" s="156">
        <f>I377</f>
        <v>4588463.4375</v>
      </c>
      <c r="K377" s="15">
        <f>$A378*L373</f>
        <v>4463223.75</v>
      </c>
      <c r="L377" s="15">
        <f>$A378*M373</f>
        <v>4594748.90625</v>
      </c>
      <c r="M377" s="15">
        <f>O373*$A378</f>
        <v>4529908.125</v>
      </c>
      <c r="N377" s="137">
        <f>M377</f>
        <v>4529908.125</v>
      </c>
      <c r="O377" s="15">
        <f>P373*$A378</f>
        <v>4549033.125</v>
      </c>
      <c r="P377" s="15">
        <f>Q373*$A378</f>
        <v>4570970.625</v>
      </c>
      <c r="Q377" s="15">
        <f>P377</f>
        <v>4570970.625</v>
      </c>
      <c r="R377" s="137">
        <f>Q377</f>
        <v>4570970.625</v>
      </c>
      <c r="S377" s="156">
        <f>R377</f>
        <v>4570970.625</v>
      </c>
      <c r="T377" s="15">
        <f>S377</f>
        <v>4570970.625</v>
      </c>
    </row>
    <row r="378" ht="12.75">
      <c r="A378" s="136">
        <v>0.15</v>
      </c>
    </row>
    <row r="379" spans="1:20" s="3" customFormat="1" ht="13.5" thickBot="1">
      <c r="A379" s="3" t="s">
        <v>88</v>
      </c>
      <c r="B379" s="230">
        <f aca="true" t="shared" si="255" ref="B379:T379">B376+B373-B377</f>
        <v>30572193.90625</v>
      </c>
      <c r="C379" s="215">
        <f t="shared" si="255"/>
        <v>27813441.5625</v>
      </c>
      <c r="D379" s="35">
        <f t="shared" si="255"/>
        <v>28121330.9375</v>
      </c>
      <c r="E379" s="138">
        <f t="shared" si="255"/>
        <v>86506966.40625</v>
      </c>
      <c r="F379" s="35">
        <f t="shared" si="255"/>
        <v>28982937.5</v>
      </c>
      <c r="G379" s="35">
        <f t="shared" si="255"/>
        <v>28835012.65625</v>
      </c>
      <c r="H379" s="35">
        <f t="shared" si="255"/>
        <v>29191611.40625</v>
      </c>
      <c r="I379" s="138">
        <f t="shared" si="255"/>
        <v>87009561.5625</v>
      </c>
      <c r="J379" s="157">
        <f t="shared" si="255"/>
        <v>173516527.96875</v>
      </c>
      <c r="K379" s="35">
        <f t="shared" si="255"/>
        <v>30714995.9375</v>
      </c>
      <c r="L379" s="35">
        <f t="shared" si="255"/>
        <v>29623299.84375</v>
      </c>
      <c r="M379" s="35">
        <f t="shared" si="255"/>
        <v>30696500.15625</v>
      </c>
      <c r="N379" s="138">
        <f t="shared" si="255"/>
        <v>91034795.9375</v>
      </c>
      <c r="O379" s="35">
        <f t="shared" si="255"/>
        <v>30180262.5</v>
      </c>
      <c r="P379" s="35">
        <f t="shared" si="255"/>
        <v>30304950</v>
      </c>
      <c r="Q379" s="35">
        <f t="shared" si="255"/>
        <v>30473137.5</v>
      </c>
      <c r="R379" s="138">
        <f t="shared" si="255"/>
        <v>90958350</v>
      </c>
      <c r="S379" s="157">
        <f t="shared" si="255"/>
        <v>181993145.9375</v>
      </c>
      <c r="T379" s="35">
        <f t="shared" si="255"/>
        <v>355509673.90625</v>
      </c>
    </row>
    <row r="380" spans="1:20" s="6" customFormat="1" ht="13.5" thickTop="1">
      <c r="A380" s="231" t="s">
        <v>89</v>
      </c>
      <c r="B380" s="46"/>
      <c r="C380" s="46"/>
      <c r="D380" s="46"/>
      <c r="E380" s="148"/>
      <c r="F380" s="46"/>
      <c r="G380" s="46"/>
      <c r="H380" s="46"/>
      <c r="I380" s="148"/>
      <c r="J380" s="166"/>
      <c r="K380" s="46"/>
      <c r="L380" s="46"/>
      <c r="M380" s="46"/>
      <c r="N380" s="148"/>
      <c r="O380" s="46"/>
      <c r="P380" s="46"/>
      <c r="Q380" s="46"/>
      <c r="R380" s="148"/>
      <c r="S380" s="166"/>
      <c r="T380" s="46"/>
    </row>
    <row r="381" spans="1:20" ht="12.75">
      <c r="A381" t="s">
        <v>52</v>
      </c>
      <c r="B381" s="34">
        <f>B209+B211</f>
        <v>210701.90315018245</v>
      </c>
      <c r="C381" s="34">
        <f>C209+C211</f>
        <v>193770.5844688638</v>
      </c>
      <c r="D381" s="34">
        <f>D209+D211</f>
        <v>202463.21267399198</v>
      </c>
      <c r="E381" s="139">
        <f>SUM(B381:D381)</f>
        <v>606935.7002930383</v>
      </c>
      <c r="F381" s="34">
        <f>F209+F211</f>
        <v>207885.83172161103</v>
      </c>
      <c r="G381" s="34">
        <f>G209+G211</f>
        <v>200913.4416117209</v>
      </c>
      <c r="H381" s="34">
        <f>H209+H211</f>
        <v>210312.0221978015</v>
      </c>
      <c r="I381" s="139">
        <f>SUM(F381:H381)</f>
        <v>619111.2955311334</v>
      </c>
      <c r="J381" s="158">
        <f>I381+E381</f>
        <v>1226046.9958241717</v>
      </c>
      <c r="K381" s="34">
        <f>K209+K211</f>
        <v>217120.35553113482</v>
      </c>
      <c r="L381" s="34">
        <f>L209+L211</f>
        <v>212959.04600732532</v>
      </c>
      <c r="M381" s="34">
        <f>M209+M211</f>
        <v>211052.52128205058</v>
      </c>
      <c r="N381" s="139">
        <f>SUM(K381:M381)</f>
        <v>641131.9228205108</v>
      </c>
      <c r="O381" s="34">
        <f>O209+O211</f>
        <v>208242.31065933994</v>
      </c>
      <c r="P381" s="34">
        <f>P209+P211</f>
        <v>231610.80584169386</v>
      </c>
      <c r="Q381" s="34">
        <f>Q209+Q211</f>
        <v>209286.83904761836</v>
      </c>
      <c r="R381" s="139">
        <f>SUM(O381:Q381)</f>
        <v>649139.9555486521</v>
      </c>
      <c r="S381" s="158">
        <f>R381+N381</f>
        <v>1290271.8783691628</v>
      </c>
      <c r="T381" s="34">
        <f>S381+J381</f>
        <v>2516318.8741933345</v>
      </c>
    </row>
    <row r="382" spans="1:20" ht="12.75">
      <c r="A382" t="s">
        <v>53</v>
      </c>
      <c r="B382" s="34">
        <f>B250+B248</f>
        <v>492172.36534998886</v>
      </c>
      <c r="C382" s="34">
        <f>C250+C248</f>
        <v>449425.11260273604</v>
      </c>
      <c r="D382" s="34">
        <f>D250+D248</f>
        <v>471082.841540465</v>
      </c>
      <c r="E382" s="139">
        <f>SUM(B382:D382)</f>
        <v>1412680.31949319</v>
      </c>
      <c r="F382" s="34">
        <f>F250+F248</f>
        <v>484587.60344522685</v>
      </c>
      <c r="G382" s="34">
        <f>G250+G248</f>
        <v>467227.3104049339</v>
      </c>
      <c r="H382" s="34">
        <f>H250+H248</f>
        <v>490553.31773094117</v>
      </c>
      <c r="I382" s="139">
        <f>SUM(F382:H382)</f>
        <v>1442368.231581102</v>
      </c>
      <c r="J382" s="158">
        <f aca="true" t="shared" si="256" ref="J382:J389">I382+E382</f>
        <v>2855048.5510742916</v>
      </c>
      <c r="K382" s="34">
        <f>K250+K248</f>
        <v>507450.460588084</v>
      </c>
      <c r="L382" s="34">
        <f>L250+L248</f>
        <v>497284.74630236975</v>
      </c>
      <c r="M382" s="34">
        <f>M250+M248</f>
        <v>492630.2408078643</v>
      </c>
      <c r="N382" s="139">
        <f>SUM(K382:M382)</f>
        <v>1497365.4476983182</v>
      </c>
      <c r="O382" s="34">
        <f>O250+O248</f>
        <v>485688.8488664723</v>
      </c>
      <c r="P382" s="34">
        <f>P250+P248</f>
        <v>543878.3694907756</v>
      </c>
      <c r="Q382" s="34">
        <f>Q250+Q248</f>
        <v>488362.841540465</v>
      </c>
      <c r="R382" s="139">
        <f>SUM(O382:Q382)</f>
        <v>1517930.059897713</v>
      </c>
      <c r="S382" s="158">
        <f aca="true" t="shared" si="257" ref="S382:S389">R382+N382</f>
        <v>3015295.507596031</v>
      </c>
      <c r="T382" s="34">
        <f aca="true" t="shared" si="258" ref="T382:T389">S382+J382</f>
        <v>5870344.058670322</v>
      </c>
    </row>
    <row r="383" spans="1:20" ht="12.75">
      <c r="A383" t="s">
        <v>54</v>
      </c>
      <c r="B383" s="34">
        <f>B289+B287</f>
        <v>199806.41343170396</v>
      </c>
      <c r="C383" s="34">
        <f>C289+C287</f>
        <v>182034.89328518382</v>
      </c>
      <c r="D383" s="34">
        <f>D289+D287</f>
        <v>189602.84200313254</v>
      </c>
      <c r="E383" s="139">
        <f>SUM(B383:D383)</f>
        <v>571444.1487200203</v>
      </c>
      <c r="F383" s="34">
        <f>F289+F287</f>
        <v>192364.7467650373</v>
      </c>
      <c r="G383" s="34">
        <f>G289+G287</f>
        <v>185881.04713133763</v>
      </c>
      <c r="H383" s="34">
        <f>H289+H287</f>
        <v>194171.88962218014</v>
      </c>
      <c r="I383" s="139">
        <f>SUM(F383:H383)</f>
        <v>572417.683518555</v>
      </c>
      <c r="J383" s="158">
        <f t="shared" si="256"/>
        <v>1143861.8322385754</v>
      </c>
      <c r="K383" s="34">
        <f>K289+K287</f>
        <v>200176.65152694206</v>
      </c>
      <c r="L383" s="34">
        <f>L289+L287</f>
        <v>196043.31819360872</v>
      </c>
      <c r="M383" s="34">
        <f>M289+M287</f>
        <v>194269.32551961605</v>
      </c>
      <c r="N383" s="139">
        <f>SUM(K383:M383)</f>
        <v>590489.2952401668</v>
      </c>
      <c r="O383" s="34">
        <f>O289+O287</f>
        <v>191902.10940239995</v>
      </c>
      <c r="P383" s="34">
        <f>P289+P287</f>
        <v>213312.36581265632</v>
      </c>
      <c r="Q383" s="34">
        <f>Q289+Q287</f>
        <v>193573.35482364535</v>
      </c>
      <c r="R383" s="139">
        <f>SUM(O383:Q383)</f>
        <v>598787.8300387016</v>
      </c>
      <c r="S383" s="158">
        <f t="shared" si="257"/>
        <v>1189277.1252788685</v>
      </c>
      <c r="T383" s="34">
        <f t="shared" si="258"/>
        <v>2333138.957517444</v>
      </c>
    </row>
    <row r="384" spans="1:20" ht="12.75">
      <c r="A384" t="s">
        <v>55</v>
      </c>
      <c r="B384" s="34">
        <f>B326+B328</f>
        <v>923619.91330622</v>
      </c>
      <c r="C384" s="34">
        <f>C326+C328</f>
        <v>841586.946273253</v>
      </c>
      <c r="D384" s="34">
        <f>D326+D328</f>
        <v>882024.6752109819</v>
      </c>
      <c r="E384" s="139">
        <f>SUM(B384:D384)</f>
        <v>2647231.5347904544</v>
      </c>
      <c r="F384" s="34">
        <f>F326+F328</f>
        <v>897977.0561633628</v>
      </c>
      <c r="G384" s="34">
        <f>G326+G328</f>
        <v>863564.9682512749</v>
      </c>
      <c r="H384" s="34">
        <f>H326+H328</f>
        <v>909215.1514014581</v>
      </c>
      <c r="I384" s="139">
        <f>SUM(F384:H384)</f>
        <v>2670757.1758160954</v>
      </c>
      <c r="J384" s="158">
        <f t="shared" si="256"/>
        <v>5317988.71060655</v>
      </c>
      <c r="K384" s="34">
        <f>K326+K328</f>
        <v>943941.3418776485</v>
      </c>
      <c r="L384" s="34">
        <f>L326+L328</f>
        <v>918000.8656871723</v>
      </c>
      <c r="M384" s="34">
        <f>M326+M328</f>
        <v>908207.825394132</v>
      </c>
      <c r="N384" s="139">
        <f>SUM(K384:M384)</f>
        <v>2770150.0329589527</v>
      </c>
      <c r="O384" s="34">
        <f>O326+O328</f>
        <v>895959.6568959636</v>
      </c>
      <c r="P384" s="34">
        <f>P326+P328</f>
        <v>1009810.3894966961</v>
      </c>
      <c r="Q384" s="34">
        <f>Q326+Q328</f>
        <v>904315.8840021907</v>
      </c>
      <c r="R384" s="139">
        <f>SUM(O384:Q384)</f>
        <v>2810085.93039485</v>
      </c>
      <c r="S384" s="158">
        <f t="shared" si="257"/>
        <v>5580235.963353803</v>
      </c>
      <c r="T384" s="34">
        <f t="shared" si="258"/>
        <v>10898224.673960354</v>
      </c>
    </row>
    <row r="385" spans="1:20" s="6" customFormat="1" ht="12.75">
      <c r="A385" s="231" t="s">
        <v>90</v>
      </c>
      <c r="B385" s="46"/>
      <c r="C385" s="46"/>
      <c r="D385" s="46"/>
      <c r="E385" s="148"/>
      <c r="F385" s="46"/>
      <c r="G385" s="46"/>
      <c r="H385" s="46"/>
      <c r="I385" s="148"/>
      <c r="J385" s="167">
        <f t="shared" si="256"/>
        <v>0</v>
      </c>
      <c r="K385" s="46"/>
      <c r="L385" s="46"/>
      <c r="M385" s="46"/>
      <c r="N385" s="148"/>
      <c r="O385" s="46"/>
      <c r="P385" s="46"/>
      <c r="Q385" s="46"/>
      <c r="R385" s="148"/>
      <c r="S385" s="167">
        <f t="shared" si="257"/>
        <v>0</v>
      </c>
      <c r="T385" s="47">
        <f t="shared" si="258"/>
        <v>0</v>
      </c>
    </row>
    <row r="386" spans="1:20" ht="12.75">
      <c r="A386" t="s">
        <v>52</v>
      </c>
      <c r="B386" s="34">
        <f>B212</f>
        <v>6666.666666666667</v>
      </c>
      <c r="C386" s="34">
        <f>C212</f>
        <v>6666.666666666667</v>
      </c>
      <c r="D386" s="34">
        <f>D212</f>
        <v>6666.666666666667</v>
      </c>
      <c r="E386" s="139">
        <f>SUM(B386:D386)</f>
        <v>20000</v>
      </c>
      <c r="F386" s="34">
        <f>F212</f>
        <v>6666.666666666667</v>
      </c>
      <c r="G386" s="34">
        <f>G212</f>
        <v>6666.666666666667</v>
      </c>
      <c r="H386" s="34">
        <f>H212</f>
        <v>6666.666666666667</v>
      </c>
      <c r="I386" s="139">
        <f>SUM(F386:H386)</f>
        <v>20000</v>
      </c>
      <c r="J386" s="158">
        <f t="shared" si="256"/>
        <v>40000</v>
      </c>
      <c r="K386" s="34">
        <f>K212</f>
        <v>6666.666666666667</v>
      </c>
      <c r="L386" s="34">
        <f>L212</f>
        <v>6666.666666666667</v>
      </c>
      <c r="M386" s="34">
        <f>M212</f>
        <v>6666.666666666667</v>
      </c>
      <c r="N386" s="139">
        <f>SUM(K386:M386)</f>
        <v>20000</v>
      </c>
      <c r="O386" s="34">
        <f>O212</f>
        <v>6666.666666666667</v>
      </c>
      <c r="P386" s="34">
        <f>P212</f>
        <v>6666.666666666667</v>
      </c>
      <c r="Q386" s="34">
        <f>Q212</f>
        <v>6666.666666666667</v>
      </c>
      <c r="R386" s="139">
        <f>SUM(O386:Q386)</f>
        <v>20000</v>
      </c>
      <c r="S386" s="158">
        <f t="shared" si="257"/>
        <v>40000</v>
      </c>
      <c r="T386" s="34">
        <f t="shared" si="258"/>
        <v>80000</v>
      </c>
    </row>
    <row r="387" spans="1:20" ht="12.75">
      <c r="A387" t="s">
        <v>53</v>
      </c>
      <c r="B387" s="34">
        <f>B251</f>
        <v>11111.111111111111</v>
      </c>
      <c r="C387" s="34">
        <f>C251</f>
        <v>11111.111111111111</v>
      </c>
      <c r="D387" s="34">
        <f>D251</f>
        <v>11111.111111111111</v>
      </c>
      <c r="E387" s="139">
        <f>SUM(B387:D387)</f>
        <v>33333.333333333336</v>
      </c>
      <c r="F387" s="34">
        <f>F251</f>
        <v>11111.111111111111</v>
      </c>
      <c r="G387" s="34">
        <f>G251</f>
        <v>11111.111111111111</v>
      </c>
      <c r="H387" s="34">
        <f>H251</f>
        <v>11111.111111111111</v>
      </c>
      <c r="I387" s="139">
        <f>SUM(F387:H387)</f>
        <v>33333.333333333336</v>
      </c>
      <c r="J387" s="158">
        <f t="shared" si="256"/>
        <v>66666.66666666667</v>
      </c>
      <c r="K387" s="34">
        <f>K251</f>
        <v>11111.111111111111</v>
      </c>
      <c r="L387" s="34">
        <f>L251</f>
        <v>11111.111111111111</v>
      </c>
      <c r="M387" s="34">
        <f>M251</f>
        <v>11111.111111111111</v>
      </c>
      <c r="N387" s="139">
        <f>SUM(K387:M387)</f>
        <v>33333.333333333336</v>
      </c>
      <c r="O387" s="34">
        <f>O251</f>
        <v>11111.111111111111</v>
      </c>
      <c r="P387" s="34">
        <f>P251</f>
        <v>11111.111111111111</v>
      </c>
      <c r="Q387" s="34">
        <f>Q251</f>
        <v>11111.111111111111</v>
      </c>
      <c r="R387" s="139">
        <f>SUM(O387:Q387)</f>
        <v>33333.333333333336</v>
      </c>
      <c r="S387" s="158">
        <f t="shared" si="257"/>
        <v>66666.66666666667</v>
      </c>
      <c r="T387" s="34">
        <f t="shared" si="258"/>
        <v>133333.33333333334</v>
      </c>
    </row>
    <row r="388" spans="1:20" ht="12.75">
      <c r="A388" t="s">
        <v>54</v>
      </c>
      <c r="B388" s="34">
        <f>B290</f>
        <v>16666.666666666668</v>
      </c>
      <c r="C388" s="34">
        <f>C290</f>
        <v>16666.666666666668</v>
      </c>
      <c r="D388" s="34">
        <f>D290</f>
        <v>16666.666666666668</v>
      </c>
      <c r="E388" s="139">
        <f>SUM(B388:D388)</f>
        <v>50000</v>
      </c>
      <c r="F388" s="34">
        <f>F290</f>
        <v>16666.666666666668</v>
      </c>
      <c r="G388" s="34">
        <f>G290</f>
        <v>16666.666666666668</v>
      </c>
      <c r="H388" s="34">
        <f>H290</f>
        <v>16666.666666666668</v>
      </c>
      <c r="I388" s="139">
        <f>SUM(F388:H388)</f>
        <v>50000</v>
      </c>
      <c r="J388" s="158">
        <f t="shared" si="256"/>
        <v>100000</v>
      </c>
      <c r="K388" s="34">
        <f>K290</f>
        <v>16666.666666666668</v>
      </c>
      <c r="L388" s="34">
        <f>L290</f>
        <v>16666.666666666668</v>
      </c>
      <c r="M388" s="34">
        <f>M290</f>
        <v>16666.666666666668</v>
      </c>
      <c r="N388" s="139">
        <f>SUM(K388:M388)</f>
        <v>50000</v>
      </c>
      <c r="O388" s="34">
        <f>O290</f>
        <v>16666.666666666668</v>
      </c>
      <c r="P388" s="34">
        <f>P290</f>
        <v>16666.666666666668</v>
      </c>
      <c r="Q388" s="34">
        <f>Q290</f>
        <v>16666.666666666668</v>
      </c>
      <c r="R388" s="139">
        <f>SUM(O388:Q388)</f>
        <v>50000</v>
      </c>
      <c r="S388" s="158">
        <f t="shared" si="257"/>
        <v>100000</v>
      </c>
      <c r="T388" s="34">
        <f t="shared" si="258"/>
        <v>200000</v>
      </c>
    </row>
    <row r="389" spans="1:20" ht="12.75">
      <c r="A389" t="s">
        <v>55</v>
      </c>
      <c r="B389" s="34">
        <f>B329</f>
        <v>25000</v>
      </c>
      <c r="C389" s="34">
        <f>C329</f>
        <v>25000</v>
      </c>
      <c r="D389" s="34">
        <f>D329</f>
        <v>25000</v>
      </c>
      <c r="E389" s="139">
        <f>SUM(B389:D389)</f>
        <v>75000</v>
      </c>
      <c r="F389" s="34">
        <f>F329</f>
        <v>25000</v>
      </c>
      <c r="G389" s="34">
        <f>G329</f>
        <v>25000</v>
      </c>
      <c r="H389" s="34">
        <f>H329</f>
        <v>25000</v>
      </c>
      <c r="I389" s="139">
        <f>SUM(F389:H389)</f>
        <v>75000</v>
      </c>
      <c r="J389" s="158">
        <f t="shared" si="256"/>
        <v>150000</v>
      </c>
      <c r="K389" s="34">
        <f>K329</f>
        <v>25000</v>
      </c>
      <c r="L389" s="34">
        <f>L329</f>
        <v>25000</v>
      </c>
      <c r="M389" s="34">
        <f>M329</f>
        <v>25000</v>
      </c>
      <c r="N389" s="139">
        <f>SUM(K389:M389)</f>
        <v>75000</v>
      </c>
      <c r="O389" s="34">
        <f>O329</f>
        <v>25000</v>
      </c>
      <c r="P389" s="34">
        <f>P329</f>
        <v>25000</v>
      </c>
      <c r="Q389" s="34">
        <f>Q329</f>
        <v>25000</v>
      </c>
      <c r="R389" s="139">
        <f>SUM(O389:Q389)</f>
        <v>75000</v>
      </c>
      <c r="S389" s="158">
        <f t="shared" si="257"/>
        <v>150000</v>
      </c>
      <c r="T389" s="34">
        <f t="shared" si="258"/>
        <v>300000</v>
      </c>
    </row>
    <row r="390" ht="12.75">
      <c r="A390" s="231" t="s">
        <v>93</v>
      </c>
    </row>
    <row r="391" spans="1:20" ht="12.75">
      <c r="A391" t="s">
        <v>94</v>
      </c>
      <c r="B391" s="15">
        <f>B97*$G126+B98*$G127+B108*$G137</f>
        <v>501568.75</v>
      </c>
      <c r="C391" s="15">
        <f>C97*$G126+C98*$G127+C108*$G137</f>
        <v>619075</v>
      </c>
      <c r="D391" s="15">
        <f>D97*$G126+D98*$G127+D108*$G137</f>
        <v>628356.25</v>
      </c>
      <c r="E391" s="137">
        <f>SUM(B391:D391)</f>
        <v>1749000</v>
      </c>
      <c r="F391" s="15">
        <f>F97*$G126+F98*$G127+F108*$G137</f>
        <v>656200</v>
      </c>
      <c r="G391" s="15">
        <f>G97*$G126+G98*$G127+G108*$G137</f>
        <v>656200</v>
      </c>
      <c r="H391" s="15">
        <f>H97*$G126+H98*$G127+H108*$G137</f>
        <v>662943.75</v>
      </c>
      <c r="I391" s="137">
        <f>SUM(F391:H391)</f>
        <v>1975343.75</v>
      </c>
      <c r="J391" s="156">
        <f>I391+E391</f>
        <v>3724343.75</v>
      </c>
      <c r="K391" s="15">
        <f>K97*$G126+K98*$G127+K108*$G137</f>
        <v>681987.5</v>
      </c>
      <c r="L391" s="15">
        <f>L97*$G126+L98*$G127+L108*$G137</f>
        <v>679612.5</v>
      </c>
      <c r="M391" s="15">
        <f>M97*$G126+M98*$G127+M108*$G137</f>
        <v>687900</v>
      </c>
      <c r="N391" s="137">
        <f>SUM(K391:M391)</f>
        <v>2049500</v>
      </c>
      <c r="O391" s="15">
        <f>O97*$G126+O98*$G127+O108*$G137</f>
        <v>702075</v>
      </c>
      <c r="P391" s="15">
        <f>P97*$G126+P98*$G127+P108*$G137</f>
        <v>702075</v>
      </c>
      <c r="Q391" s="15">
        <f>Q97*$G126+Q98*$G127+Q108*$G137</f>
        <v>702075</v>
      </c>
      <c r="R391" s="137">
        <f>SUM(O391:Q391)</f>
        <v>2106225</v>
      </c>
      <c r="S391" s="156">
        <f>R391+N391</f>
        <v>4155725</v>
      </c>
      <c r="T391" s="34">
        <f>S391+J391</f>
        <v>7880068.75</v>
      </c>
    </row>
    <row r="392" spans="1:20" s="3" customFormat="1" ht="12.75">
      <c r="A392" s="3" t="s">
        <v>206</v>
      </c>
      <c r="B392" s="229">
        <f>B379+SUM(B381:B384,B386:B389,B391)</f>
        <v>32959507.69593254</v>
      </c>
      <c r="C392" s="35">
        <f>C379+SUM(C381:C384,C386:C389,C391)</f>
        <v>30158778.543574482</v>
      </c>
      <c r="D392" s="35">
        <f>D379+SUM(D381:D384,D386:D389,D391)</f>
        <v>30554305.203373015</v>
      </c>
      <c r="E392" s="140">
        <f>SUM(B392:D392)</f>
        <v>93672591.44288003</v>
      </c>
      <c r="F392" s="35">
        <f>F379+SUM(F381:F384,F386:F389,F391)</f>
        <v>31481397.182539683</v>
      </c>
      <c r="G392" s="35">
        <f>G379+SUM(G381:G384,G386:G389,G391)</f>
        <v>31268243.86809371</v>
      </c>
      <c r="H392" s="35">
        <f>H379+SUM(H381:H384,H386:H389,H391)</f>
        <v>31718251.981646825</v>
      </c>
      <c r="I392" s="140">
        <f>SUM(F392:H392)</f>
        <v>94467893.03228022</v>
      </c>
      <c r="J392" s="159">
        <f>I392+E392</f>
        <v>188140484.47516024</v>
      </c>
      <c r="K392" s="35">
        <f>K379+SUM(K381:K384,K386:K389,K391)</f>
        <v>33325116.691468254</v>
      </c>
      <c r="L392" s="35">
        <f>L379+SUM(L381:L384,L386:L389,L391)</f>
        <v>32186644.76438492</v>
      </c>
      <c r="M392" s="35">
        <f>M379+SUM(M381:M384,M386:M389,M391)</f>
        <v>33250004.51369811</v>
      </c>
      <c r="N392" s="140">
        <f>SUM(K392:M392)</f>
        <v>98761765.9695513</v>
      </c>
      <c r="O392" s="35">
        <f>O379+SUM(O381:O384,O386:O389,O391)</f>
        <v>32723574.87026862</v>
      </c>
      <c r="P392" s="35">
        <f>P379+SUM(P381:P384,P386:P389,P391)</f>
        <v>33065081.375086267</v>
      </c>
      <c r="Q392" s="35">
        <f>Q379+SUM(Q381:Q384,Q386:Q389,Q391)</f>
        <v>33030195.863858365</v>
      </c>
      <c r="R392" s="140">
        <f>SUM(O392:Q392)</f>
        <v>98818852.10921326</v>
      </c>
      <c r="S392" s="159">
        <f>R392+N392</f>
        <v>197580618.07876456</v>
      </c>
      <c r="T392" s="35">
        <f>S392+J392</f>
        <v>385721102.5539248</v>
      </c>
    </row>
    <row r="394" spans="1:20" s="3" customFormat="1" ht="12.75">
      <c r="A394" s="3" t="s">
        <v>97</v>
      </c>
      <c r="B394" s="16"/>
      <c r="C394" s="16"/>
      <c r="D394" s="16"/>
      <c r="E394" s="138"/>
      <c r="F394" s="16"/>
      <c r="G394" s="16"/>
      <c r="H394" s="16"/>
      <c r="I394" s="138"/>
      <c r="J394" s="157"/>
      <c r="K394" s="16"/>
      <c r="L394" s="16"/>
      <c r="M394" s="16"/>
      <c r="N394" s="138"/>
      <c r="O394" s="16"/>
      <c r="P394" s="16"/>
      <c r="Q394" s="16"/>
      <c r="R394" s="138"/>
      <c r="S394" s="157"/>
      <c r="T394" s="16"/>
    </row>
    <row r="395" spans="1:20" ht="12.75" outlineLevel="1">
      <c r="A395" t="s">
        <v>1</v>
      </c>
      <c r="B395" s="15" t="s">
        <v>2</v>
      </c>
      <c r="C395" s="15" t="s">
        <v>3</v>
      </c>
      <c r="D395" s="15" t="s">
        <v>4</v>
      </c>
      <c r="E395" s="137" t="s">
        <v>5</v>
      </c>
      <c r="F395" s="15" t="s">
        <v>6</v>
      </c>
      <c r="G395" s="15" t="s">
        <v>7</v>
      </c>
      <c r="H395" s="15" t="s">
        <v>8</v>
      </c>
      <c r="I395" s="137" t="s">
        <v>9</v>
      </c>
      <c r="J395" s="156" t="s">
        <v>10</v>
      </c>
      <c r="K395" s="15" t="s">
        <v>11</v>
      </c>
      <c r="L395" s="15" t="s">
        <v>12</v>
      </c>
      <c r="M395" s="15" t="s">
        <v>13</v>
      </c>
      <c r="N395" s="137" t="s">
        <v>14</v>
      </c>
      <c r="O395" s="15" t="s">
        <v>15</v>
      </c>
      <c r="P395" s="15" t="s">
        <v>16</v>
      </c>
      <c r="Q395" s="15" t="s">
        <v>17</v>
      </c>
      <c r="R395" s="137" t="s">
        <v>18</v>
      </c>
      <c r="S395" s="156" t="s">
        <v>19</v>
      </c>
      <c r="T395" s="15">
        <v>2005</v>
      </c>
    </row>
    <row r="396" spans="1:20" ht="12.75" outlineLevel="1">
      <c r="A396" s="1" t="s">
        <v>20</v>
      </c>
      <c r="B396" s="31"/>
      <c r="C396" s="31"/>
      <c r="D396" s="31"/>
      <c r="F396" s="31"/>
      <c r="G396" s="31"/>
      <c r="H396" s="31"/>
      <c r="K396" s="31"/>
      <c r="L396" s="31"/>
      <c r="M396" s="31"/>
      <c r="O396" s="31"/>
      <c r="P396" s="31"/>
      <c r="Q396" s="31"/>
      <c r="T396" s="31"/>
    </row>
    <row r="397" spans="1:20" ht="12.75" outlineLevel="1">
      <c r="A397" s="2" t="s">
        <v>21</v>
      </c>
      <c r="B397" s="32">
        <f aca="true" t="shared" si="259" ref="B397:B402">B93*$D$424*$N122</f>
        <v>102271.25055924816</v>
      </c>
      <c r="C397" s="32">
        <f>B427</f>
        <v>101545.92254109746</v>
      </c>
      <c r="D397" s="32">
        <f>C427</f>
        <v>102996.57857739886</v>
      </c>
      <c r="E397" s="139">
        <f aca="true" t="shared" si="260" ref="E397:E402">B397</f>
        <v>102271.25055924816</v>
      </c>
      <c r="F397" s="32">
        <f aca="true" t="shared" si="261" ref="F397:F402">D427</f>
        <v>306813.7516777445</v>
      </c>
      <c r="G397" s="32">
        <f>F427</f>
        <v>107348.54668630303</v>
      </c>
      <c r="H397" s="32">
        <f>G427</f>
        <v>111700.51479520721</v>
      </c>
      <c r="I397" s="139">
        <f aca="true" t="shared" si="262" ref="I397:I402">F397</f>
        <v>306813.7516777445</v>
      </c>
      <c r="J397" s="158">
        <f aca="true" t="shared" si="263" ref="J397:J402">B397</f>
        <v>102271.25055924816</v>
      </c>
      <c r="K397" s="32">
        <f aca="true" t="shared" si="264" ref="K397:K402">H427</f>
        <v>326397.6081678133</v>
      </c>
      <c r="L397" s="32">
        <f>K427</f>
        <v>111700.51479520721</v>
      </c>
      <c r="M397" s="32">
        <f>L427</f>
        <v>115327.15488596068</v>
      </c>
      <c r="N397" s="139">
        <f aca="true" t="shared" si="265" ref="N397:N402">K397</f>
        <v>326397.6081678133</v>
      </c>
      <c r="O397" s="32">
        <f aca="true" t="shared" si="266" ref="O397:O402">M427</f>
        <v>348157.44871233415</v>
      </c>
      <c r="P397" s="32">
        <f aca="true" t="shared" si="267" ref="P397:Q402">O427</f>
        <v>113151.1708315086</v>
      </c>
      <c r="Q397" s="32">
        <f t="shared" si="267"/>
        <v>113151.1708315086</v>
      </c>
      <c r="R397" s="139">
        <f aca="true" t="shared" si="268" ref="R397:R402">O397</f>
        <v>348157.44871233415</v>
      </c>
      <c r="S397" s="158">
        <f aca="true" t="shared" si="269" ref="S397:S402">K397</f>
        <v>326397.6081678133</v>
      </c>
      <c r="T397" s="32">
        <f aca="true" t="shared" si="270" ref="T397:T402">B397</f>
        <v>102271.25055924816</v>
      </c>
    </row>
    <row r="398" spans="1:20" ht="12.75" outlineLevel="1">
      <c r="A398" s="2" t="s">
        <v>22</v>
      </c>
      <c r="B398" s="32">
        <f t="shared" si="259"/>
        <v>30451.554635372406</v>
      </c>
      <c r="C398" s="32">
        <f aca="true" t="shared" si="271" ref="C398:D402">B428</f>
        <v>38621.48392778939</v>
      </c>
      <c r="D398" s="32">
        <f t="shared" si="271"/>
        <v>39116.631157632844</v>
      </c>
      <c r="E398" s="139">
        <f t="shared" si="260"/>
        <v>30451.554635372406</v>
      </c>
      <c r="F398" s="32">
        <f t="shared" si="261"/>
        <v>108189.66972079464</v>
      </c>
      <c r="G398" s="32">
        <f aca="true" t="shared" si="272" ref="G398:H402">F428</f>
        <v>40602.07284716321</v>
      </c>
      <c r="H398" s="32">
        <f t="shared" si="272"/>
        <v>44810.824300832566</v>
      </c>
      <c r="I398" s="139">
        <f t="shared" si="262"/>
        <v>108189.66972079464</v>
      </c>
      <c r="J398" s="158">
        <f t="shared" si="263"/>
        <v>30451.554635372406</v>
      </c>
      <c r="K398" s="32">
        <f t="shared" si="264"/>
        <v>126014.96999515897</v>
      </c>
      <c r="L398" s="32">
        <f aca="true" t="shared" si="273" ref="L398:M402">K428</f>
        <v>42434.11759758399</v>
      </c>
      <c r="M398" s="32">
        <f t="shared" si="273"/>
        <v>44365.191793973456</v>
      </c>
      <c r="N398" s="139">
        <f t="shared" si="265"/>
        <v>126014.96999515897</v>
      </c>
      <c r="O398" s="32">
        <f t="shared" si="266"/>
        <v>140275.21021465043</v>
      </c>
      <c r="P398" s="32">
        <f t="shared" si="267"/>
        <v>42582.66176653702</v>
      </c>
      <c r="Q398" s="32">
        <f t="shared" si="267"/>
        <v>42582.66176653702</v>
      </c>
      <c r="R398" s="139">
        <f t="shared" si="268"/>
        <v>140275.21021465043</v>
      </c>
      <c r="S398" s="158">
        <f t="shared" si="269"/>
        <v>126014.96999515897</v>
      </c>
      <c r="T398" s="32">
        <f t="shared" si="270"/>
        <v>30451.554635372406</v>
      </c>
    </row>
    <row r="399" spans="1:20" ht="12.75" outlineLevel="1">
      <c r="A399" s="2" t="s">
        <v>23</v>
      </c>
      <c r="B399" s="32">
        <f t="shared" si="259"/>
        <v>41675.52926338119</v>
      </c>
      <c r="C399" s="32">
        <f t="shared" si="271"/>
        <v>48221.985791448795</v>
      </c>
      <c r="D399" s="32">
        <f t="shared" si="271"/>
        <v>49295.175386213974</v>
      </c>
      <c r="E399" s="139">
        <f t="shared" si="260"/>
        <v>41675.52926338119</v>
      </c>
      <c r="F399" s="32">
        <f t="shared" si="261"/>
        <v>139192.69044104396</v>
      </c>
      <c r="G399" s="32">
        <f t="shared" si="272"/>
        <v>52514.74417050952</v>
      </c>
      <c r="H399" s="32">
        <f t="shared" si="272"/>
        <v>55018.853224961604</v>
      </c>
      <c r="I399" s="139">
        <f t="shared" si="262"/>
        <v>139192.69044104396</v>
      </c>
      <c r="J399" s="158">
        <f t="shared" si="263"/>
        <v>41675.52926338119</v>
      </c>
      <c r="K399" s="32">
        <f t="shared" si="264"/>
        <v>160048.34156598063</v>
      </c>
      <c r="L399" s="32">
        <f t="shared" si="273"/>
        <v>53945.663630196424</v>
      </c>
      <c r="M399" s="32">
        <f t="shared" si="273"/>
        <v>54303.39349511815</v>
      </c>
      <c r="N399" s="139">
        <f t="shared" si="265"/>
        <v>160048.34156598063</v>
      </c>
      <c r="O399" s="32">
        <f t="shared" si="266"/>
        <v>168633.8583241021</v>
      </c>
      <c r="P399" s="32">
        <f t="shared" si="267"/>
        <v>55376.58308988333</v>
      </c>
      <c r="Q399" s="32">
        <f t="shared" si="267"/>
        <v>55376.58308988333</v>
      </c>
      <c r="R399" s="139">
        <f t="shared" si="268"/>
        <v>168633.8583241021</v>
      </c>
      <c r="S399" s="158">
        <f t="shared" si="269"/>
        <v>160048.34156598063</v>
      </c>
      <c r="T399" s="32">
        <f t="shared" si="270"/>
        <v>41675.52926338119</v>
      </c>
    </row>
    <row r="400" spans="1:20" ht="12.75" outlineLevel="1">
      <c r="A400" s="2" t="s">
        <v>24</v>
      </c>
      <c r="B400" s="32">
        <f t="shared" si="259"/>
        <v>9948.704688112794</v>
      </c>
      <c r="C400" s="32">
        <f t="shared" si="271"/>
        <v>16174.668267125317</v>
      </c>
      <c r="D400" s="32">
        <f t="shared" si="271"/>
        <v>16367.22384173395</v>
      </c>
      <c r="E400" s="139">
        <f t="shared" si="260"/>
        <v>9948.704688112794</v>
      </c>
      <c r="F400" s="32">
        <f t="shared" si="261"/>
        <v>42490.59679697206</v>
      </c>
      <c r="G400" s="32">
        <f t="shared" si="272"/>
        <v>16944.890565559854</v>
      </c>
      <c r="H400" s="32">
        <f t="shared" si="272"/>
        <v>17009.075757096067</v>
      </c>
      <c r="I400" s="139">
        <f t="shared" si="262"/>
        <v>42490.59679697206</v>
      </c>
      <c r="J400" s="158">
        <f t="shared" si="263"/>
        <v>9948.704688112794</v>
      </c>
      <c r="K400" s="32">
        <f t="shared" si="264"/>
        <v>50898.85688821578</v>
      </c>
      <c r="L400" s="32">
        <f t="shared" si="273"/>
        <v>17201.631331704702</v>
      </c>
      <c r="M400" s="32">
        <f t="shared" si="273"/>
        <v>17265.816523240912</v>
      </c>
      <c r="N400" s="139">
        <f t="shared" si="265"/>
        <v>50898.85688821578</v>
      </c>
      <c r="O400" s="32">
        <f t="shared" si="266"/>
        <v>51669.07918665031</v>
      </c>
      <c r="P400" s="32">
        <f t="shared" si="267"/>
        <v>17458.372097849548</v>
      </c>
      <c r="Q400" s="32">
        <f t="shared" si="267"/>
        <v>17458.372097849548</v>
      </c>
      <c r="R400" s="139">
        <f t="shared" si="268"/>
        <v>51669.07918665031</v>
      </c>
      <c r="S400" s="158">
        <f t="shared" si="269"/>
        <v>50898.85688821578</v>
      </c>
      <c r="T400" s="32">
        <f t="shared" si="270"/>
        <v>9948.704688112794</v>
      </c>
    </row>
    <row r="401" spans="1:20" ht="12.75" outlineLevel="1">
      <c r="A401" s="2" t="s">
        <v>25</v>
      </c>
      <c r="B401" s="32">
        <f t="shared" si="259"/>
        <v>0</v>
      </c>
      <c r="C401" s="32">
        <f t="shared" si="271"/>
        <v>0</v>
      </c>
      <c r="D401" s="32">
        <f t="shared" si="271"/>
        <v>0</v>
      </c>
      <c r="E401" s="139">
        <f t="shared" si="260"/>
        <v>0</v>
      </c>
      <c r="F401" s="32">
        <f t="shared" si="261"/>
        <v>0</v>
      </c>
      <c r="G401" s="32">
        <f t="shared" si="272"/>
        <v>0</v>
      </c>
      <c r="H401" s="32">
        <f t="shared" si="272"/>
        <v>0</v>
      </c>
      <c r="I401" s="139">
        <f t="shared" si="262"/>
        <v>0</v>
      </c>
      <c r="J401" s="158">
        <f t="shared" si="263"/>
        <v>0</v>
      </c>
      <c r="K401" s="32">
        <f t="shared" si="264"/>
        <v>0</v>
      </c>
      <c r="L401" s="32">
        <f t="shared" si="273"/>
        <v>0</v>
      </c>
      <c r="M401" s="32">
        <f t="shared" si="273"/>
        <v>0</v>
      </c>
      <c r="N401" s="139">
        <f t="shared" si="265"/>
        <v>0</v>
      </c>
      <c r="O401" s="32">
        <f t="shared" si="266"/>
        <v>0</v>
      </c>
      <c r="P401" s="32">
        <f t="shared" si="267"/>
        <v>0</v>
      </c>
      <c r="Q401" s="32">
        <f t="shared" si="267"/>
        <v>0</v>
      </c>
      <c r="R401" s="139">
        <f t="shared" si="268"/>
        <v>0</v>
      </c>
      <c r="S401" s="158">
        <f t="shared" si="269"/>
        <v>0</v>
      </c>
      <c r="T401" s="32">
        <f t="shared" si="270"/>
        <v>0</v>
      </c>
    </row>
    <row r="402" spans="1:20" ht="12.75" outlineLevel="1">
      <c r="A402" s="2" t="s">
        <v>26</v>
      </c>
      <c r="B402" s="32">
        <f t="shared" si="259"/>
        <v>0</v>
      </c>
      <c r="C402" s="32">
        <f t="shared" si="271"/>
        <v>0</v>
      </c>
      <c r="D402" s="32">
        <f t="shared" si="271"/>
        <v>0</v>
      </c>
      <c r="E402" s="139">
        <f t="shared" si="260"/>
        <v>0</v>
      </c>
      <c r="F402" s="32">
        <f t="shared" si="261"/>
        <v>0</v>
      </c>
      <c r="G402" s="32">
        <f t="shared" si="272"/>
        <v>0</v>
      </c>
      <c r="H402" s="32">
        <f t="shared" si="272"/>
        <v>0</v>
      </c>
      <c r="I402" s="139">
        <f t="shared" si="262"/>
        <v>0</v>
      </c>
      <c r="J402" s="158">
        <f t="shared" si="263"/>
        <v>0</v>
      </c>
      <c r="K402" s="32">
        <f t="shared" si="264"/>
        <v>0</v>
      </c>
      <c r="L402" s="32">
        <f t="shared" si="273"/>
        <v>0</v>
      </c>
      <c r="M402" s="32">
        <f t="shared" si="273"/>
        <v>0</v>
      </c>
      <c r="N402" s="139">
        <f t="shared" si="265"/>
        <v>0</v>
      </c>
      <c r="O402" s="32">
        <f t="shared" si="266"/>
        <v>0</v>
      </c>
      <c r="P402" s="32">
        <f t="shared" si="267"/>
        <v>0</v>
      </c>
      <c r="Q402" s="32">
        <f t="shared" si="267"/>
        <v>0</v>
      </c>
      <c r="R402" s="139">
        <f t="shared" si="268"/>
        <v>0</v>
      </c>
      <c r="S402" s="158">
        <f t="shared" si="269"/>
        <v>0</v>
      </c>
      <c r="T402" s="32">
        <f t="shared" si="270"/>
        <v>0</v>
      </c>
    </row>
    <row r="403" spans="1:20" ht="12.75" outlineLevel="1">
      <c r="A403" s="1" t="s">
        <v>27</v>
      </c>
      <c r="B403" s="33"/>
      <c r="C403" s="33"/>
      <c r="D403" s="33"/>
      <c r="E403" s="139"/>
      <c r="F403" s="33"/>
      <c r="G403" s="33"/>
      <c r="H403" s="33"/>
      <c r="I403" s="139"/>
      <c r="J403" s="158"/>
      <c r="K403" s="33"/>
      <c r="L403" s="33"/>
      <c r="M403" s="33"/>
      <c r="N403" s="139"/>
      <c r="O403" s="33"/>
      <c r="P403" s="33"/>
      <c r="Q403" s="33"/>
      <c r="R403" s="139"/>
      <c r="S403" s="158"/>
      <c r="T403" s="33"/>
    </row>
    <row r="404" spans="1:20" ht="12.75" outlineLevel="1">
      <c r="A404" s="2" t="s">
        <v>28</v>
      </c>
      <c r="B404" s="32">
        <f>B100*$D$424*$N129</f>
        <v>144518.7601127117</v>
      </c>
      <c r="C404" s="32">
        <f aca="true" t="shared" si="274" ref="C404:D406">B434</f>
        <v>135418.08252375</v>
      </c>
      <c r="D404" s="32">
        <f t="shared" si="274"/>
        <v>137602.2451451008</v>
      </c>
      <c r="E404" s="139">
        <f>B404</f>
        <v>144518.7601127117</v>
      </c>
      <c r="F404" s="32">
        <f>D434</f>
        <v>417539.08778156247</v>
      </c>
      <c r="G404" s="32">
        <f aca="true" t="shared" si="275" ref="G404:H406">F434</f>
        <v>144154.73300915322</v>
      </c>
      <c r="H404" s="32">
        <f t="shared" si="275"/>
        <v>146338.89563050403</v>
      </c>
      <c r="I404" s="139">
        <f>F404</f>
        <v>417539.08778156247</v>
      </c>
      <c r="J404" s="158">
        <f>B404</f>
        <v>144518.7601127117</v>
      </c>
      <c r="K404" s="32">
        <f>H434</f>
        <v>434648.36164881045</v>
      </c>
      <c r="L404" s="32">
        <f aca="true" t="shared" si="276" ref="L404:M406">K434</f>
        <v>147066.94983762095</v>
      </c>
      <c r="M404" s="32">
        <f t="shared" si="276"/>
        <v>150343.19376964716</v>
      </c>
      <c r="N404" s="139">
        <f>K404</f>
        <v>434648.36164881045</v>
      </c>
      <c r="O404" s="32">
        <f>M434</f>
        <v>448481.3915840322</v>
      </c>
      <c r="P404" s="32">
        <f aca="true" t="shared" si="277" ref="P404:Q406">O434</f>
        <v>147066.94983762095</v>
      </c>
      <c r="Q404" s="32">
        <f t="shared" si="277"/>
        <v>147066.94983762095</v>
      </c>
      <c r="R404" s="139">
        <f>O404</f>
        <v>448481.3915840322</v>
      </c>
      <c r="S404" s="158">
        <f>K404</f>
        <v>434648.36164881045</v>
      </c>
      <c r="T404" s="32">
        <f>B404</f>
        <v>144518.7601127117</v>
      </c>
    </row>
    <row r="405" spans="1:20" ht="12.75" outlineLevel="1">
      <c r="A405" s="2" t="s">
        <v>29</v>
      </c>
      <c r="B405" s="32">
        <f>B101*$D$424*$N130</f>
        <v>60941.78549727823</v>
      </c>
      <c r="C405" s="32">
        <f t="shared" si="274"/>
        <v>64672.91522160139</v>
      </c>
      <c r="D405" s="32">
        <f t="shared" si="274"/>
        <v>66414.10909295219</v>
      </c>
      <c r="E405" s="139">
        <f>B405</f>
        <v>60941.78549727823</v>
      </c>
      <c r="F405" s="32">
        <f>D435</f>
        <v>192028.8098118318</v>
      </c>
      <c r="G405" s="32">
        <f t="shared" si="275"/>
        <v>71637.69070700461</v>
      </c>
      <c r="H405" s="32">
        <f t="shared" si="275"/>
        <v>72757.02962430156</v>
      </c>
      <c r="I405" s="139">
        <f>F405</f>
        <v>192028.8098118318</v>
      </c>
      <c r="J405" s="158">
        <f>B405</f>
        <v>60941.78549727823</v>
      </c>
      <c r="K405" s="32">
        <f>H435</f>
        <v>216032.4110383108</v>
      </c>
      <c r="L405" s="32">
        <f t="shared" si="276"/>
        <v>74174.85891954436</v>
      </c>
      <c r="M405" s="32">
        <f t="shared" si="276"/>
        <v>75518.0656203007</v>
      </c>
      <c r="N405" s="139">
        <f>K405</f>
        <v>216032.4110383108</v>
      </c>
      <c r="O405" s="32">
        <f>M435</f>
        <v>225186.1159619836</v>
      </c>
      <c r="P405" s="32">
        <f t="shared" si="277"/>
        <v>74622.59448646315</v>
      </c>
      <c r="Q405" s="32">
        <f t="shared" si="277"/>
        <v>74622.59448646315</v>
      </c>
      <c r="R405" s="139">
        <f>O405</f>
        <v>225186.1159619836</v>
      </c>
      <c r="S405" s="158">
        <f>K405</f>
        <v>216032.4110383108</v>
      </c>
      <c r="T405" s="32">
        <f>B405</f>
        <v>60941.78549727823</v>
      </c>
    </row>
    <row r="406" spans="1:20" ht="12.75" outlineLevel="1">
      <c r="A406" s="2" t="s">
        <v>30</v>
      </c>
      <c r="B406" s="32">
        <f>B102*$D$424*$N131</f>
        <v>73215.23925079494</v>
      </c>
      <c r="C406" s="32">
        <f t="shared" si="274"/>
        <v>74650.8321772811</v>
      </c>
      <c r="D406" s="32">
        <f t="shared" si="274"/>
        <v>76445.32333538884</v>
      </c>
      <c r="E406" s="139">
        <f>B406</f>
        <v>73215.23925079494</v>
      </c>
      <c r="F406" s="32">
        <f>D436</f>
        <v>224311.39476346486</v>
      </c>
      <c r="G406" s="32">
        <f t="shared" si="275"/>
        <v>81828.79680971199</v>
      </c>
      <c r="H406" s="32">
        <f t="shared" si="275"/>
        <v>83049.05079722524</v>
      </c>
      <c r="I406" s="139">
        <f>F406</f>
        <v>224311.39476346486</v>
      </c>
      <c r="J406" s="158">
        <f>B406</f>
        <v>73215.23925079494</v>
      </c>
      <c r="K406" s="32">
        <f>H436</f>
        <v>246706.64441664921</v>
      </c>
      <c r="L406" s="32">
        <f t="shared" si="276"/>
        <v>82941.38132773877</v>
      </c>
      <c r="M406" s="32">
        <f t="shared" si="276"/>
        <v>84233.41496157633</v>
      </c>
      <c r="N406" s="139">
        <f>K406</f>
        <v>246706.64441664921</v>
      </c>
      <c r="O406" s="32">
        <f>M436</f>
        <v>252807.91435421546</v>
      </c>
      <c r="P406" s="32">
        <f t="shared" si="277"/>
        <v>83264.38973619817</v>
      </c>
      <c r="Q406" s="32">
        <f t="shared" si="277"/>
        <v>83264.38973619817</v>
      </c>
      <c r="R406" s="139">
        <f>O406</f>
        <v>252807.91435421546</v>
      </c>
      <c r="S406" s="158">
        <f>K406</f>
        <v>246706.64441664921</v>
      </c>
      <c r="T406" s="32">
        <f>B406</f>
        <v>73215.23925079494</v>
      </c>
    </row>
    <row r="407" spans="1:20" ht="12.75" outlineLevel="1">
      <c r="A407" s="1" t="s">
        <v>31</v>
      </c>
      <c r="B407" s="33"/>
      <c r="C407" s="33"/>
      <c r="D407" s="33"/>
      <c r="E407" s="139"/>
      <c r="F407" s="33"/>
      <c r="G407" s="33"/>
      <c r="H407" s="33"/>
      <c r="I407" s="139"/>
      <c r="J407" s="158"/>
      <c r="K407" s="33"/>
      <c r="L407" s="33"/>
      <c r="M407" s="33"/>
      <c r="N407" s="139"/>
      <c r="O407" s="33"/>
      <c r="P407" s="33"/>
      <c r="Q407" s="33"/>
      <c r="R407" s="139"/>
      <c r="S407" s="158"/>
      <c r="T407" s="33"/>
    </row>
    <row r="408" spans="1:20" ht="12.75" outlineLevel="1">
      <c r="A408" s="2" t="s">
        <v>32</v>
      </c>
      <c r="B408" s="32">
        <f>B104*$D$424*$N133</f>
        <v>160899.97977284272</v>
      </c>
      <c r="C408" s="32">
        <f aca="true" t="shared" si="278" ref="C408:D412">B438</f>
        <v>148523.05825185482</v>
      </c>
      <c r="D408" s="32">
        <f t="shared" si="278"/>
        <v>148705.07180363405</v>
      </c>
      <c r="E408" s="139">
        <f>B408</f>
        <v>160899.97977284272</v>
      </c>
      <c r="F408" s="32">
        <f>D438</f>
        <v>458128.1098283316</v>
      </c>
      <c r="G408" s="32">
        <f aca="true" t="shared" si="279" ref="G408:H412">F438</f>
        <v>149251.11245897177</v>
      </c>
      <c r="H408" s="32">
        <f t="shared" si="279"/>
        <v>150889.23442498487</v>
      </c>
      <c r="I408" s="139">
        <f>F408</f>
        <v>458128.1098283316</v>
      </c>
      <c r="J408" s="158">
        <f>B408</f>
        <v>160899.97977284272</v>
      </c>
      <c r="K408" s="32">
        <f>H438</f>
        <v>449391.4593429284</v>
      </c>
      <c r="L408" s="32">
        <f aca="true" t="shared" si="280" ref="L408:M412">K438</f>
        <v>151435.27508032258</v>
      </c>
      <c r="M408" s="32">
        <f t="shared" si="280"/>
        <v>154529.50546056955</v>
      </c>
      <c r="N408" s="139">
        <f>K408</f>
        <v>449391.4593429284</v>
      </c>
      <c r="O408" s="32">
        <f>M438</f>
        <v>460312.2724496824</v>
      </c>
      <c r="P408" s="32">
        <f aca="true" t="shared" si="281" ref="P408:Q412">O438</f>
        <v>150707.22087320563</v>
      </c>
      <c r="Q408" s="32">
        <f t="shared" si="281"/>
        <v>150707.22087320563</v>
      </c>
      <c r="R408" s="139">
        <f>O408</f>
        <v>460312.2724496824</v>
      </c>
      <c r="S408" s="158">
        <f>K408</f>
        <v>449391.4593429284</v>
      </c>
      <c r="T408" s="32">
        <f>B408</f>
        <v>160899.97977284272</v>
      </c>
    </row>
    <row r="409" spans="1:20" ht="12.75" outlineLevel="1">
      <c r="A409" s="2" t="s">
        <v>33</v>
      </c>
      <c r="B409" s="32">
        <f>B105*$D$424*$N134</f>
        <v>155836.85148589718</v>
      </c>
      <c r="C409" s="32">
        <f t="shared" si="278"/>
        <v>138997.01933011867</v>
      </c>
      <c r="D409" s="32">
        <f t="shared" si="278"/>
        <v>139245.7613117402</v>
      </c>
      <c r="E409" s="139">
        <f>B409</f>
        <v>155836.85148589718</v>
      </c>
      <c r="F409" s="32">
        <f>D439</f>
        <v>434079.6321277561</v>
      </c>
      <c r="G409" s="32">
        <f t="shared" si="279"/>
        <v>139991.98725660486</v>
      </c>
      <c r="H409" s="32">
        <f t="shared" si="279"/>
        <v>140986.95518309102</v>
      </c>
      <c r="I409" s="139">
        <f>F409</f>
        <v>434079.6321277561</v>
      </c>
      <c r="J409" s="158">
        <f>B409</f>
        <v>155836.85148589718</v>
      </c>
      <c r="K409" s="32">
        <f>H439</f>
        <v>420970.9296963007</v>
      </c>
      <c r="L409" s="32">
        <f t="shared" si="280"/>
        <v>142479.4070728203</v>
      </c>
      <c r="M409" s="32">
        <f t="shared" si="280"/>
        <v>145588.68184308958</v>
      </c>
      <c r="N409" s="139">
        <f>K409</f>
        <v>420970.9296963007</v>
      </c>
      <c r="O409" s="32">
        <f>M439</f>
        <v>431293.7219335948</v>
      </c>
      <c r="P409" s="32">
        <f t="shared" si="281"/>
        <v>141484.4391463341</v>
      </c>
      <c r="Q409" s="32">
        <f t="shared" si="281"/>
        <v>141484.4391463341</v>
      </c>
      <c r="R409" s="139">
        <f>O409</f>
        <v>431293.7219335948</v>
      </c>
      <c r="S409" s="158">
        <f>K409</f>
        <v>420970.9296963007</v>
      </c>
      <c r="T409" s="32">
        <f>B409</f>
        <v>155836.85148589718</v>
      </c>
    </row>
    <row r="410" spans="1:20" ht="12.75" outlineLevel="1">
      <c r="A410" s="2" t="s">
        <v>34</v>
      </c>
      <c r="B410" s="32">
        <f>B106*$D$424*$N135</f>
        <v>118436.41643510945</v>
      </c>
      <c r="C410" s="32">
        <f t="shared" si="278"/>
        <v>106233.87655997697</v>
      </c>
      <c r="D410" s="32">
        <f t="shared" si="278"/>
        <v>106592.77479159851</v>
      </c>
      <c r="E410" s="139">
        <f>B410</f>
        <v>118436.41643510945</v>
      </c>
      <c r="F410" s="32">
        <f>D440</f>
        <v>331263.0677866849</v>
      </c>
      <c r="G410" s="32">
        <f t="shared" si="279"/>
        <v>107669.46948646315</v>
      </c>
      <c r="H410" s="32">
        <f t="shared" si="279"/>
        <v>108566.715065517</v>
      </c>
      <c r="I410" s="139">
        <f>F410</f>
        <v>331263.0677866849</v>
      </c>
      <c r="J410" s="158">
        <f>B410</f>
        <v>118436.41643510945</v>
      </c>
      <c r="K410" s="32">
        <f>H440</f>
        <v>323905.6540384433</v>
      </c>
      <c r="L410" s="32">
        <f t="shared" si="280"/>
        <v>109284.51152876008</v>
      </c>
      <c r="M410" s="32">
        <f t="shared" si="280"/>
        <v>111258.45180267858</v>
      </c>
      <c r="N410" s="139">
        <f>K410</f>
        <v>323905.6540384433</v>
      </c>
      <c r="O410" s="32">
        <f>M440</f>
        <v>331083.61867087416</v>
      </c>
      <c r="P410" s="32">
        <f t="shared" si="281"/>
        <v>109105.06241294931</v>
      </c>
      <c r="Q410" s="32">
        <f t="shared" si="281"/>
        <v>109105.06241294931</v>
      </c>
      <c r="R410" s="139">
        <f>O410</f>
        <v>331083.61867087416</v>
      </c>
      <c r="S410" s="158">
        <f>K410</f>
        <v>323905.6540384433</v>
      </c>
      <c r="T410" s="32">
        <f>B410</f>
        <v>118436.41643510945</v>
      </c>
    </row>
    <row r="411" spans="1:20" ht="12.75" outlineLevel="1">
      <c r="A411" s="2" t="s">
        <v>35</v>
      </c>
      <c r="B411" s="32">
        <f>B107*$D$424*$N136</f>
        <v>115760.61893159273</v>
      </c>
      <c r="C411" s="32">
        <f t="shared" si="278"/>
        <v>101927.58899637096</v>
      </c>
      <c r="D411" s="32">
        <f t="shared" si="278"/>
        <v>102109.6025481502</v>
      </c>
      <c r="E411" s="139">
        <f>B411</f>
        <v>115760.61893159273</v>
      </c>
      <c r="F411" s="32">
        <f>D441</f>
        <v>319797.81047611387</v>
      </c>
      <c r="G411" s="32">
        <f t="shared" si="279"/>
        <v>102655.6432034879</v>
      </c>
      <c r="H411" s="32">
        <f t="shared" si="279"/>
        <v>103565.71096238407</v>
      </c>
      <c r="I411" s="139">
        <f>F411</f>
        <v>319797.81047611387</v>
      </c>
      <c r="J411" s="158">
        <f>B411</f>
        <v>115760.61893159273</v>
      </c>
      <c r="K411" s="32">
        <f>H441</f>
        <v>308876.9973693599</v>
      </c>
      <c r="L411" s="32">
        <f t="shared" si="280"/>
        <v>105203.83292839717</v>
      </c>
      <c r="M411" s="32">
        <f t="shared" si="280"/>
        <v>109026.11751576109</v>
      </c>
      <c r="N411" s="139">
        <f>K411</f>
        <v>308876.9973693599</v>
      </c>
      <c r="O411" s="32">
        <f>M441</f>
        <v>319797.81047611387</v>
      </c>
      <c r="P411" s="32">
        <f t="shared" si="281"/>
        <v>104111.75161772176</v>
      </c>
      <c r="Q411" s="32">
        <f t="shared" si="281"/>
        <v>104111.75161772176</v>
      </c>
      <c r="R411" s="139">
        <f>O411</f>
        <v>319797.81047611387</v>
      </c>
      <c r="S411" s="158">
        <f>K411</f>
        <v>308876.9973693599</v>
      </c>
      <c r="T411" s="32">
        <f>B411</f>
        <v>115760.61893159273</v>
      </c>
    </row>
    <row r="412" spans="1:20" ht="12.75" outlineLevel="1">
      <c r="A412" s="2" t="s">
        <v>36</v>
      </c>
      <c r="B412" s="32">
        <f>B108*$D$424*$N137</f>
        <v>0</v>
      </c>
      <c r="C412" s="32">
        <f t="shared" si="278"/>
        <v>0</v>
      </c>
      <c r="D412" s="32">
        <f t="shared" si="278"/>
        <v>0</v>
      </c>
      <c r="E412" s="139">
        <f>B412</f>
        <v>0</v>
      </c>
      <c r="F412" s="32">
        <f>D442</f>
        <v>0</v>
      </c>
      <c r="G412" s="32">
        <f t="shared" si="279"/>
        <v>0</v>
      </c>
      <c r="H412" s="32">
        <f t="shared" si="279"/>
        <v>0</v>
      </c>
      <c r="I412" s="139">
        <f>F412</f>
        <v>0</v>
      </c>
      <c r="J412" s="158">
        <f>B412</f>
        <v>0</v>
      </c>
      <c r="K412" s="32">
        <f>H442</f>
        <v>0</v>
      </c>
      <c r="L412" s="32">
        <f t="shared" si="280"/>
        <v>0</v>
      </c>
      <c r="M412" s="32">
        <f t="shared" si="280"/>
        <v>0</v>
      </c>
      <c r="N412" s="139">
        <f>K412</f>
        <v>0</v>
      </c>
      <c r="O412" s="32">
        <f>M442</f>
        <v>0</v>
      </c>
      <c r="P412" s="32">
        <f t="shared" si="281"/>
        <v>0</v>
      </c>
      <c r="Q412" s="32">
        <f t="shared" si="281"/>
        <v>0</v>
      </c>
      <c r="R412" s="139">
        <f>O412</f>
        <v>0</v>
      </c>
      <c r="S412" s="158">
        <f>K412</f>
        <v>0</v>
      </c>
      <c r="T412" s="32">
        <f>B412</f>
        <v>0</v>
      </c>
    </row>
    <row r="413" spans="1:20" ht="12.75" outlineLevel="1">
      <c r="A413" s="1" t="s">
        <v>37</v>
      </c>
      <c r="B413" s="33"/>
      <c r="C413" s="33"/>
      <c r="D413" s="33"/>
      <c r="E413" s="139"/>
      <c r="F413" s="33"/>
      <c r="G413" s="33"/>
      <c r="H413" s="33"/>
      <c r="I413" s="139"/>
      <c r="J413" s="158"/>
      <c r="K413" s="33"/>
      <c r="L413" s="33"/>
      <c r="M413" s="33"/>
      <c r="N413" s="139"/>
      <c r="O413" s="33"/>
      <c r="P413" s="33"/>
      <c r="Q413" s="33"/>
      <c r="R413" s="139"/>
      <c r="S413" s="158"/>
      <c r="T413" s="33"/>
    </row>
    <row r="414" spans="1:20" ht="12.75" outlineLevel="1">
      <c r="A414" s="2" t="s">
        <v>38</v>
      </c>
      <c r="B414" s="32">
        <f>B110*$D$424*$N139</f>
        <v>444688.9102959646</v>
      </c>
      <c r="C414" s="32">
        <f aca="true" t="shared" si="282" ref="C414:D417">B444</f>
        <v>404460.32916894584</v>
      </c>
      <c r="D414" s="32">
        <f t="shared" si="282"/>
        <v>412071.14181459806</v>
      </c>
      <c r="E414" s="139">
        <f>B414</f>
        <v>444688.9102959646</v>
      </c>
      <c r="F414" s="32">
        <f>D444</f>
        <v>1261220.3812795086</v>
      </c>
      <c r="G414" s="32">
        <f aca="true" t="shared" si="283" ref="G414:H417">F444</f>
        <v>434903.57975155464</v>
      </c>
      <c r="H414" s="32">
        <f t="shared" si="283"/>
        <v>437078.09765031247</v>
      </c>
      <c r="I414" s="139">
        <f>F414</f>
        <v>1261220.3812795086</v>
      </c>
      <c r="J414" s="158">
        <f>B414</f>
        <v>444688.9102959646</v>
      </c>
      <c r="K414" s="32">
        <f>H444</f>
        <v>1306885.2571534219</v>
      </c>
      <c r="L414" s="32">
        <f aca="true" t="shared" si="284" ref="L414:M417">K444</f>
        <v>452299.72294161684</v>
      </c>
      <c r="M414" s="32">
        <f t="shared" si="284"/>
        <v>471870.3840304368</v>
      </c>
      <c r="N414" s="139">
        <f>K414</f>
        <v>1306885.2571534219</v>
      </c>
      <c r="O414" s="32">
        <f>M444</f>
        <v>1367771.7583186394</v>
      </c>
      <c r="P414" s="32">
        <f aca="true" t="shared" si="285" ref="P414:Q417">O444</f>
        <v>452299.72294161684</v>
      </c>
      <c r="Q414" s="32">
        <f t="shared" si="285"/>
        <v>452299.72294161684</v>
      </c>
      <c r="R414" s="139">
        <f>O414</f>
        <v>1367771.7583186394</v>
      </c>
      <c r="S414" s="158">
        <f>K414</f>
        <v>1306885.2571534219</v>
      </c>
      <c r="T414" s="32">
        <f>B414</f>
        <v>444688.9102959646</v>
      </c>
    </row>
    <row r="415" spans="1:20" ht="12.75" outlineLevel="1">
      <c r="A415" s="2" t="s">
        <v>39</v>
      </c>
      <c r="B415" s="32">
        <f>B111*$D$424*$N140</f>
        <v>137098.51336517386</v>
      </c>
      <c r="C415" s="32">
        <f t="shared" si="282"/>
        <v>130275.7704465314</v>
      </c>
      <c r="D415" s="32">
        <f t="shared" si="282"/>
        <v>132335.46642197063</v>
      </c>
      <c r="E415" s="139">
        <f>B415</f>
        <v>137098.51336517386</v>
      </c>
      <c r="F415" s="32">
        <f>D445</f>
        <v>399709.7502336759</v>
      </c>
      <c r="G415" s="32">
        <f t="shared" si="283"/>
        <v>138514.55434828834</v>
      </c>
      <c r="H415" s="32">
        <f t="shared" si="283"/>
        <v>139801.86433293784</v>
      </c>
      <c r="I415" s="139">
        <f>F415</f>
        <v>399709.7502336759</v>
      </c>
      <c r="J415" s="158">
        <f>B415</f>
        <v>137098.51336517386</v>
      </c>
      <c r="K415" s="32">
        <f>H445</f>
        <v>416830.9730295145</v>
      </c>
      <c r="L415" s="32">
        <f t="shared" si="284"/>
        <v>145723.49026232562</v>
      </c>
      <c r="M415" s="32">
        <f t="shared" si="284"/>
        <v>151130.1921978536</v>
      </c>
      <c r="N415" s="139">
        <f>K415</f>
        <v>416830.9730295145</v>
      </c>
      <c r="O415" s="32">
        <f>M445</f>
        <v>440517.47674706567</v>
      </c>
      <c r="P415" s="32">
        <f t="shared" si="285"/>
        <v>148813.03422548447</v>
      </c>
      <c r="Q415" s="32">
        <f t="shared" si="285"/>
        <v>148813.03422548447</v>
      </c>
      <c r="R415" s="139">
        <f>O415</f>
        <v>440517.47674706567</v>
      </c>
      <c r="S415" s="158">
        <f>K415</f>
        <v>416830.9730295145</v>
      </c>
      <c r="T415" s="32">
        <f>B415</f>
        <v>137098.51336517386</v>
      </c>
    </row>
    <row r="416" spans="1:20" ht="12.75" outlineLevel="1">
      <c r="A416" s="2" t="s">
        <v>40</v>
      </c>
      <c r="B416" s="32">
        <f>B112*$D$424*$N141</f>
        <v>257754.78455377195</v>
      </c>
      <c r="C416" s="32">
        <f t="shared" si="282"/>
        <v>221132.61154477447</v>
      </c>
      <c r="D416" s="32">
        <f t="shared" si="282"/>
        <v>228130.47899872303</v>
      </c>
      <c r="E416" s="139">
        <f>B416</f>
        <v>257754.78455377195</v>
      </c>
      <c r="F416" s="32">
        <f>D446</f>
        <v>707017.8750972694</v>
      </c>
      <c r="G416" s="32">
        <f t="shared" si="283"/>
        <v>249124.08136056873</v>
      </c>
      <c r="H416" s="32">
        <f t="shared" si="283"/>
        <v>251456.70384521823</v>
      </c>
      <c r="I416" s="139">
        <f>F416</f>
        <v>707017.8750972694</v>
      </c>
      <c r="J416" s="158">
        <f>B416</f>
        <v>257754.78455377195</v>
      </c>
      <c r="K416" s="32">
        <f>H446</f>
        <v>749704.8665663557</v>
      </c>
      <c r="L416" s="32">
        <f t="shared" si="284"/>
        <v>259620.88254149156</v>
      </c>
      <c r="M416" s="32">
        <f t="shared" si="284"/>
        <v>264286.1275107906</v>
      </c>
      <c r="N416" s="139">
        <f>K416</f>
        <v>749704.8665663557</v>
      </c>
      <c r="O416" s="32">
        <f>M446</f>
        <v>782361.5813514489</v>
      </c>
      <c r="P416" s="32">
        <f t="shared" si="285"/>
        <v>267785.0612377649</v>
      </c>
      <c r="Q416" s="32">
        <f t="shared" si="285"/>
        <v>267785.0612377649</v>
      </c>
      <c r="R416" s="139">
        <f>O416</f>
        <v>782361.5813514489</v>
      </c>
      <c r="S416" s="158">
        <f>K416</f>
        <v>749704.8665663557</v>
      </c>
      <c r="T416" s="32">
        <f>B416</f>
        <v>257754.78455377195</v>
      </c>
    </row>
    <row r="417" spans="1:20" ht="12.75" outlineLevel="1">
      <c r="A417" s="2" t="s">
        <v>41</v>
      </c>
      <c r="B417" s="32">
        <f>B113*$D$424*$N142</f>
        <v>236651.64451714366</v>
      </c>
      <c r="C417" s="32">
        <f t="shared" si="282"/>
        <v>205784.0387105597</v>
      </c>
      <c r="D417" s="32">
        <f t="shared" si="282"/>
        <v>212765.99716681085</v>
      </c>
      <c r="E417" s="139">
        <f>B417</f>
        <v>236651.64451714366</v>
      </c>
      <c r="F417" s="32">
        <f>D447</f>
        <v>655201.6803945142</v>
      </c>
      <c r="G417" s="32">
        <f t="shared" si="283"/>
        <v>233711.87253556424</v>
      </c>
      <c r="H417" s="32">
        <f t="shared" si="283"/>
        <v>235181.75852635395</v>
      </c>
      <c r="I417" s="139">
        <f>F417</f>
        <v>655201.6803945142</v>
      </c>
      <c r="J417" s="158">
        <f>B417</f>
        <v>236651.64451714366</v>
      </c>
      <c r="K417" s="32">
        <f>H447</f>
        <v>702605.5035974825</v>
      </c>
      <c r="L417" s="32">
        <f t="shared" si="284"/>
        <v>239958.8879964205</v>
      </c>
      <c r="M417" s="32">
        <f t="shared" si="284"/>
        <v>244368.54596878964</v>
      </c>
      <c r="N417" s="139">
        <f>K417</f>
        <v>702605.5035974825</v>
      </c>
      <c r="O417" s="32">
        <f>M447</f>
        <v>723918.8504639332</v>
      </c>
      <c r="P417" s="32">
        <f t="shared" si="285"/>
        <v>254290.2764066202</v>
      </c>
      <c r="Q417" s="32">
        <f t="shared" si="285"/>
        <v>254290.2764066202</v>
      </c>
      <c r="R417" s="139">
        <f>O417</f>
        <v>723918.8504639332</v>
      </c>
      <c r="S417" s="158">
        <f>K417</f>
        <v>702605.5035974825</v>
      </c>
      <c r="T417" s="32">
        <f>B417</f>
        <v>236651.64451714366</v>
      </c>
    </row>
    <row r="418" spans="1:20" ht="12.75" outlineLevel="1">
      <c r="A418" s="1" t="s">
        <v>42</v>
      </c>
      <c r="B418" s="33"/>
      <c r="C418" s="33"/>
      <c r="D418" s="33"/>
      <c r="E418" s="139"/>
      <c r="F418" s="33"/>
      <c r="G418" s="33"/>
      <c r="H418" s="33"/>
      <c r="I418" s="139"/>
      <c r="J418" s="158"/>
      <c r="K418" s="33"/>
      <c r="L418" s="33"/>
      <c r="M418" s="33"/>
      <c r="N418" s="139"/>
      <c r="O418" s="33"/>
      <c r="P418" s="33"/>
      <c r="Q418" s="33"/>
      <c r="R418" s="139"/>
      <c r="S418" s="158"/>
      <c r="T418" s="33"/>
    </row>
    <row r="419" spans="1:20" ht="12.75" outlineLevel="1">
      <c r="A419" s="2" t="s">
        <v>43</v>
      </c>
      <c r="B419" s="32">
        <f>B115*$D$424*$N144</f>
        <v>160223.42633354082</v>
      </c>
      <c r="C419" s="32">
        <f>B449</f>
        <v>147345.65561888242</v>
      </c>
      <c r="D419" s="32">
        <f>C449</f>
        <v>151538.4181771433</v>
      </c>
      <c r="E419" s="139">
        <f>B419</f>
        <v>160223.42633354082</v>
      </c>
      <c r="F419" s="32">
        <f>D449</f>
        <v>459107.5001295665</v>
      </c>
      <c r="G419" s="32">
        <f>F449</f>
        <v>164116.70585192594</v>
      </c>
      <c r="H419" s="32">
        <f>G449</f>
        <v>171903.26488869614</v>
      </c>
      <c r="I419" s="139">
        <f>F419</f>
        <v>459107.5001295665</v>
      </c>
      <c r="J419" s="158">
        <f>B419</f>
        <v>160223.42633354082</v>
      </c>
      <c r="K419" s="32">
        <f>H449</f>
        <v>500136.676592548</v>
      </c>
      <c r="L419" s="32">
        <f>K449</f>
        <v>180887.75608496947</v>
      </c>
      <c r="M419" s="32">
        <f>L449</f>
        <v>192268.111600249</v>
      </c>
      <c r="N419" s="139">
        <f>K419</f>
        <v>500136.676592548</v>
      </c>
      <c r="O419" s="32">
        <f>M449</f>
        <v>563627.0810462128</v>
      </c>
      <c r="P419" s="32">
        <f>O449</f>
        <v>183283.62040397568</v>
      </c>
      <c r="Q419" s="32">
        <f>P449</f>
        <v>183283.62040397568</v>
      </c>
      <c r="R419" s="139">
        <f>O419</f>
        <v>563627.0810462128</v>
      </c>
      <c r="S419" s="158">
        <f>K419</f>
        <v>500136.676592548</v>
      </c>
      <c r="T419" s="32">
        <f>B419</f>
        <v>160223.42633354082</v>
      </c>
    </row>
    <row r="420" spans="1:20" ht="12.75" outlineLevel="1">
      <c r="A420" s="1" t="s">
        <v>44</v>
      </c>
      <c r="B420" s="33"/>
      <c r="C420" s="33"/>
      <c r="D420" s="33"/>
      <c r="E420" s="139"/>
      <c r="F420" s="33"/>
      <c r="G420" s="33"/>
      <c r="H420" s="33"/>
      <c r="I420" s="139"/>
      <c r="J420" s="158"/>
      <c r="K420" s="33"/>
      <c r="L420" s="33"/>
      <c r="M420" s="33"/>
      <c r="N420" s="139"/>
      <c r="O420" s="33"/>
      <c r="P420" s="33"/>
      <c r="Q420" s="33"/>
      <c r="R420" s="139"/>
      <c r="S420" s="158"/>
      <c r="T420" s="33"/>
    </row>
    <row r="421" spans="1:20" ht="12.75" outlineLevel="1">
      <c r="A421" s="2" t="s">
        <v>45</v>
      </c>
      <c r="B421" s="32">
        <f>B117*$D$424*$N146</f>
        <v>600963.8954861108</v>
      </c>
      <c r="C421" s="32">
        <f>B451</f>
        <v>542431.3525056792</v>
      </c>
      <c r="D421" s="32">
        <f>C451</f>
        <v>536175.9662329614</v>
      </c>
      <c r="E421" s="139">
        <f>B421</f>
        <v>600963.8954861108</v>
      </c>
      <c r="F421" s="32">
        <f>D451</f>
        <v>1679571.2142247513</v>
      </c>
      <c r="G421" s="32">
        <f>F451</f>
        <v>467366.71723306464</v>
      </c>
      <c r="H421" s="32">
        <f>G451</f>
        <v>475409.35672655905</v>
      </c>
      <c r="I421" s="139">
        <f>F421</f>
        <v>1679571.2142247513</v>
      </c>
      <c r="J421" s="158">
        <f>B421</f>
        <v>600963.8954861108</v>
      </c>
      <c r="K421" s="32">
        <f>H451</f>
        <v>1418185.4306861828</v>
      </c>
      <c r="L421" s="32">
        <f>K451</f>
        <v>459770.8910447644</v>
      </c>
      <c r="M421" s="32">
        <f>L451</f>
        <v>472281.6635902001</v>
      </c>
      <c r="N421" s="139">
        <f>K421</f>
        <v>1418185.4306861828</v>
      </c>
      <c r="O421" s="32">
        <f>M451</f>
        <v>1438738.842725113</v>
      </c>
      <c r="P421" s="32">
        <f>O451</f>
        <v>491941.449018742</v>
      </c>
      <c r="Q421" s="32">
        <f>P451</f>
        <v>509367.16792131326</v>
      </c>
      <c r="R421" s="139">
        <f>O421</f>
        <v>1438738.842725113</v>
      </c>
      <c r="S421" s="158">
        <f>K421</f>
        <v>1418185.4306861828</v>
      </c>
      <c r="T421" s="32">
        <f>B421</f>
        <v>600963.8954861108</v>
      </c>
    </row>
    <row r="422" spans="1:20" s="3" customFormat="1" ht="12.75">
      <c r="A422" s="12"/>
      <c r="B422" s="218">
        <f aca="true" t="shared" si="286" ref="B422:T422">SUM(B397:B421)</f>
        <v>2851337.8651840473</v>
      </c>
      <c r="C422" s="48">
        <f t="shared" si="286"/>
        <v>2626417.191583788</v>
      </c>
      <c r="D422" s="48">
        <f t="shared" si="286"/>
        <v>2657907.9658037517</v>
      </c>
      <c r="E422" s="140">
        <f t="shared" si="286"/>
        <v>2851337.8651840473</v>
      </c>
      <c r="F422" s="48">
        <f t="shared" si="286"/>
        <v>8135663.022571587</v>
      </c>
      <c r="G422" s="48">
        <f t="shared" si="286"/>
        <v>2702337.1982818996</v>
      </c>
      <c r="H422" s="48">
        <f t="shared" si="286"/>
        <v>2745523.905736183</v>
      </c>
      <c r="I422" s="140">
        <f t="shared" si="286"/>
        <v>8135663.022571587</v>
      </c>
      <c r="J422" s="159">
        <f t="shared" si="286"/>
        <v>2851337.8651840473</v>
      </c>
      <c r="K422" s="48">
        <f t="shared" si="286"/>
        <v>8158240.941793475</v>
      </c>
      <c r="L422" s="48">
        <f t="shared" si="286"/>
        <v>2776129.7749214848</v>
      </c>
      <c r="M422" s="48">
        <f t="shared" si="286"/>
        <v>2857964.0125702363</v>
      </c>
      <c r="N422" s="140">
        <f t="shared" si="286"/>
        <v>8158240.941793475</v>
      </c>
      <c r="O422" s="48">
        <f t="shared" si="286"/>
        <v>8494634.032520646</v>
      </c>
      <c r="P422" s="48">
        <f t="shared" si="286"/>
        <v>2837344.3601304754</v>
      </c>
      <c r="Q422" s="48">
        <f t="shared" si="286"/>
        <v>2854770.0790330465</v>
      </c>
      <c r="R422" s="140">
        <f t="shared" si="286"/>
        <v>8494634.032520646</v>
      </c>
      <c r="S422" s="159">
        <f t="shared" si="286"/>
        <v>8158240.941793475</v>
      </c>
      <c r="T422" s="48">
        <f t="shared" si="286"/>
        <v>2851337.8651840473</v>
      </c>
    </row>
    <row r="424" spans="1:20" s="3" customFormat="1" ht="12.75">
      <c r="A424" s="3" t="s">
        <v>98</v>
      </c>
      <c r="B424" s="16"/>
      <c r="C424" s="16"/>
      <c r="D424" s="232">
        <v>0.25</v>
      </c>
      <c r="E424" s="138"/>
      <c r="F424" s="16"/>
      <c r="G424" s="16"/>
      <c r="H424" s="16"/>
      <c r="I424" s="138"/>
      <c r="J424" s="157"/>
      <c r="K424" s="16"/>
      <c r="L424" s="16"/>
      <c r="M424" s="16"/>
      <c r="N424" s="138"/>
      <c r="O424" s="16"/>
      <c r="P424" s="16"/>
      <c r="Q424" s="16"/>
      <c r="R424" s="138"/>
      <c r="S424" s="157"/>
      <c r="T424" s="16"/>
    </row>
    <row r="425" spans="1:20" ht="12.75" outlineLevel="1">
      <c r="A425" t="s">
        <v>1</v>
      </c>
      <c r="B425" s="15" t="s">
        <v>2</v>
      </c>
      <c r="C425" s="15" t="s">
        <v>3</v>
      </c>
      <c r="D425" s="15" t="s">
        <v>4</v>
      </c>
      <c r="E425" s="137" t="s">
        <v>5</v>
      </c>
      <c r="F425" s="15" t="s">
        <v>6</v>
      </c>
      <c r="G425" s="15" t="s">
        <v>7</v>
      </c>
      <c r="H425" s="15" t="s">
        <v>8</v>
      </c>
      <c r="I425" s="137" t="s">
        <v>9</v>
      </c>
      <c r="J425" s="156" t="s">
        <v>10</v>
      </c>
      <c r="K425" s="15" t="s">
        <v>11</v>
      </c>
      <c r="L425" s="15" t="s">
        <v>12</v>
      </c>
      <c r="M425" s="15" t="s">
        <v>13</v>
      </c>
      <c r="N425" s="137" t="s">
        <v>14</v>
      </c>
      <c r="O425" s="15" t="s">
        <v>15</v>
      </c>
      <c r="P425" s="15" t="s">
        <v>16</v>
      </c>
      <c r="Q425" s="15" t="s">
        <v>17</v>
      </c>
      <c r="R425" s="137" t="s">
        <v>18</v>
      </c>
      <c r="S425" s="156" t="s">
        <v>19</v>
      </c>
      <c r="T425" s="15">
        <v>2005</v>
      </c>
    </row>
    <row r="426" spans="1:20" ht="12.75" outlineLevel="1">
      <c r="A426" s="1" t="s">
        <v>20</v>
      </c>
      <c r="B426" s="31"/>
      <c r="C426" s="31"/>
      <c r="D426" s="31"/>
      <c r="F426" s="31"/>
      <c r="G426" s="31"/>
      <c r="H426" s="31"/>
      <c r="K426" s="31"/>
      <c r="L426" s="31"/>
      <c r="M426" s="31"/>
      <c r="O426" s="31"/>
      <c r="P426" s="31"/>
      <c r="Q426" s="31"/>
      <c r="T426" s="31"/>
    </row>
    <row r="427" spans="1:20" ht="12.75" outlineLevel="1">
      <c r="A427" s="2" t="s">
        <v>21</v>
      </c>
      <c r="B427" s="222">
        <f aca="true" t="shared" si="287" ref="B427:D432">C93*$D$424*$N122</f>
        <v>101545.92254109746</v>
      </c>
      <c r="C427" s="32">
        <f t="shared" si="287"/>
        <v>102996.57857739886</v>
      </c>
      <c r="D427" s="32">
        <f t="shared" si="287"/>
        <v>306813.7516777445</v>
      </c>
      <c r="E427" s="139">
        <f>D427</f>
        <v>306813.7516777445</v>
      </c>
      <c r="F427" s="32">
        <f aca="true" t="shared" si="288" ref="F427:H432">G93*$D$424*$N122</f>
        <v>107348.54668630303</v>
      </c>
      <c r="G427" s="32">
        <f t="shared" si="288"/>
        <v>111700.51479520721</v>
      </c>
      <c r="H427" s="32">
        <f t="shared" si="288"/>
        <v>326397.6081678133</v>
      </c>
      <c r="I427" s="139">
        <f>H427</f>
        <v>326397.6081678133</v>
      </c>
      <c r="J427" s="158">
        <f>H427</f>
        <v>326397.6081678133</v>
      </c>
      <c r="K427" s="32">
        <f aca="true" t="shared" si="289" ref="K427:M432">L93*$D$424*$N122</f>
        <v>111700.51479520721</v>
      </c>
      <c r="L427" s="32">
        <f t="shared" si="289"/>
        <v>115327.15488596068</v>
      </c>
      <c r="M427" s="32">
        <f t="shared" si="289"/>
        <v>348157.44871233415</v>
      </c>
      <c r="N427" s="139">
        <f>M427</f>
        <v>348157.44871233415</v>
      </c>
      <c r="O427" s="32">
        <f aca="true" t="shared" si="290" ref="O427:Q432">P93*$D$424*$N122</f>
        <v>113151.1708315086</v>
      </c>
      <c r="P427" s="32">
        <f t="shared" si="290"/>
        <v>113151.1708315086</v>
      </c>
      <c r="Q427" s="32">
        <f t="shared" si="290"/>
        <v>339453.5124945258</v>
      </c>
      <c r="R427" s="139">
        <f>Q427</f>
        <v>339453.5124945258</v>
      </c>
      <c r="S427" s="158">
        <f>Q427</f>
        <v>339453.5124945258</v>
      </c>
      <c r="T427" s="32">
        <f aca="true" t="shared" si="291" ref="T427:T432">Q427</f>
        <v>339453.5124945258</v>
      </c>
    </row>
    <row r="428" spans="1:20" ht="12.75" outlineLevel="1">
      <c r="A428" s="2" t="s">
        <v>22</v>
      </c>
      <c r="B428" s="32">
        <f t="shared" si="287"/>
        <v>38621.48392778939</v>
      </c>
      <c r="C428" s="32">
        <f t="shared" si="287"/>
        <v>39116.631157632844</v>
      </c>
      <c r="D428" s="32">
        <f t="shared" si="287"/>
        <v>108189.66972079464</v>
      </c>
      <c r="E428" s="139">
        <f aca="true" t="shared" si="292" ref="E428:E451">D428</f>
        <v>108189.66972079464</v>
      </c>
      <c r="F428" s="32">
        <f t="shared" si="288"/>
        <v>40602.07284716321</v>
      </c>
      <c r="G428" s="32">
        <f t="shared" si="288"/>
        <v>44810.824300832566</v>
      </c>
      <c r="H428" s="32">
        <f t="shared" si="288"/>
        <v>126014.96999515897</v>
      </c>
      <c r="I428" s="139">
        <f aca="true" t="shared" si="293" ref="I428:I451">H428</f>
        <v>126014.96999515897</v>
      </c>
      <c r="J428" s="158">
        <f aca="true" t="shared" si="294" ref="J428:J451">H428</f>
        <v>126014.96999515897</v>
      </c>
      <c r="K428" s="32">
        <f t="shared" si="289"/>
        <v>42434.11759758399</v>
      </c>
      <c r="L428" s="32">
        <f t="shared" si="289"/>
        <v>44365.191793973456</v>
      </c>
      <c r="M428" s="32">
        <f t="shared" si="289"/>
        <v>140275.21021465043</v>
      </c>
      <c r="N428" s="139">
        <f aca="true" t="shared" si="295" ref="N428:N451">M428</f>
        <v>140275.21021465043</v>
      </c>
      <c r="O428" s="32">
        <f t="shared" si="290"/>
        <v>42582.66176653702</v>
      </c>
      <c r="P428" s="32">
        <f t="shared" si="290"/>
        <v>42582.66176653702</v>
      </c>
      <c r="Q428" s="32">
        <f t="shared" si="290"/>
        <v>127747.98529961107</v>
      </c>
      <c r="R428" s="139">
        <f aca="true" t="shared" si="296" ref="R428:R451">Q428</f>
        <v>127747.98529961107</v>
      </c>
      <c r="S428" s="158">
        <f aca="true" t="shared" si="297" ref="S428:S451">Q428</f>
        <v>127747.98529961107</v>
      </c>
      <c r="T428" s="32">
        <f t="shared" si="291"/>
        <v>127747.98529961107</v>
      </c>
    </row>
    <row r="429" spans="1:20" ht="12.75" outlineLevel="1">
      <c r="A429" s="2" t="s">
        <v>23</v>
      </c>
      <c r="B429" s="32">
        <f t="shared" si="287"/>
        <v>48221.985791448795</v>
      </c>
      <c r="C429" s="32">
        <f t="shared" si="287"/>
        <v>49295.175386213974</v>
      </c>
      <c r="D429" s="32">
        <f t="shared" si="287"/>
        <v>139192.69044104396</v>
      </c>
      <c r="E429" s="139">
        <f t="shared" si="292"/>
        <v>139192.69044104396</v>
      </c>
      <c r="F429" s="32">
        <f t="shared" si="288"/>
        <v>52514.74417050952</v>
      </c>
      <c r="G429" s="32">
        <f t="shared" si="288"/>
        <v>55018.853224961604</v>
      </c>
      <c r="H429" s="32">
        <f t="shared" si="288"/>
        <v>160048.34156598063</v>
      </c>
      <c r="I429" s="139">
        <f t="shared" si="293"/>
        <v>160048.34156598063</v>
      </c>
      <c r="J429" s="158">
        <f t="shared" si="294"/>
        <v>160048.34156598063</v>
      </c>
      <c r="K429" s="32">
        <f t="shared" si="289"/>
        <v>53945.663630196424</v>
      </c>
      <c r="L429" s="32">
        <f t="shared" si="289"/>
        <v>54303.39349511815</v>
      </c>
      <c r="M429" s="32">
        <f t="shared" si="289"/>
        <v>168633.8583241021</v>
      </c>
      <c r="N429" s="139">
        <f t="shared" si="295"/>
        <v>168633.8583241021</v>
      </c>
      <c r="O429" s="32">
        <f t="shared" si="290"/>
        <v>55376.58308988333</v>
      </c>
      <c r="P429" s="32">
        <f t="shared" si="290"/>
        <v>55376.58308988333</v>
      </c>
      <c r="Q429" s="32">
        <f t="shared" si="290"/>
        <v>166129.74926965</v>
      </c>
      <c r="R429" s="139">
        <f t="shared" si="296"/>
        <v>166129.74926965</v>
      </c>
      <c r="S429" s="158">
        <f t="shared" si="297"/>
        <v>166129.74926965</v>
      </c>
      <c r="T429" s="32">
        <f t="shared" si="291"/>
        <v>166129.74926965</v>
      </c>
    </row>
    <row r="430" spans="1:20" ht="12.75" outlineLevel="1">
      <c r="A430" s="2" t="s">
        <v>24</v>
      </c>
      <c r="B430" s="32">
        <f t="shared" si="287"/>
        <v>16174.668267125317</v>
      </c>
      <c r="C430" s="32">
        <f t="shared" si="287"/>
        <v>16367.22384173395</v>
      </c>
      <c r="D430" s="32">
        <f t="shared" si="287"/>
        <v>42490.59679697206</v>
      </c>
      <c r="E430" s="139">
        <f t="shared" si="292"/>
        <v>42490.59679697206</v>
      </c>
      <c r="F430" s="32">
        <f t="shared" si="288"/>
        <v>16944.890565559854</v>
      </c>
      <c r="G430" s="32">
        <f t="shared" si="288"/>
        <v>17009.075757096067</v>
      </c>
      <c r="H430" s="32">
        <f t="shared" si="288"/>
        <v>50898.85688821578</v>
      </c>
      <c r="I430" s="139">
        <f t="shared" si="293"/>
        <v>50898.85688821578</v>
      </c>
      <c r="J430" s="158">
        <f t="shared" si="294"/>
        <v>50898.85688821578</v>
      </c>
      <c r="K430" s="32">
        <f t="shared" si="289"/>
        <v>17201.631331704702</v>
      </c>
      <c r="L430" s="32">
        <f t="shared" si="289"/>
        <v>17265.816523240912</v>
      </c>
      <c r="M430" s="32">
        <f t="shared" si="289"/>
        <v>51669.07918665031</v>
      </c>
      <c r="N430" s="139">
        <f t="shared" si="295"/>
        <v>51669.07918665031</v>
      </c>
      <c r="O430" s="32">
        <f t="shared" si="290"/>
        <v>17458.372097849548</v>
      </c>
      <c r="P430" s="32">
        <f t="shared" si="290"/>
        <v>17458.372097849548</v>
      </c>
      <c r="Q430" s="32">
        <f t="shared" si="290"/>
        <v>52375.11629354864</v>
      </c>
      <c r="R430" s="139">
        <f t="shared" si="296"/>
        <v>52375.11629354864</v>
      </c>
      <c r="S430" s="158">
        <f t="shared" si="297"/>
        <v>52375.11629354864</v>
      </c>
      <c r="T430" s="32">
        <f t="shared" si="291"/>
        <v>52375.11629354864</v>
      </c>
    </row>
    <row r="431" spans="1:20" ht="12.75" outlineLevel="1">
      <c r="A431" s="2" t="s">
        <v>25</v>
      </c>
      <c r="B431" s="32">
        <f t="shared" si="287"/>
        <v>0</v>
      </c>
      <c r="C431" s="32">
        <f t="shared" si="287"/>
        <v>0</v>
      </c>
      <c r="D431" s="32">
        <f t="shared" si="287"/>
        <v>0</v>
      </c>
      <c r="E431" s="139">
        <f t="shared" si="292"/>
        <v>0</v>
      </c>
      <c r="F431" s="32">
        <f t="shared" si="288"/>
        <v>0</v>
      </c>
      <c r="G431" s="32">
        <f t="shared" si="288"/>
        <v>0</v>
      </c>
      <c r="H431" s="32">
        <f t="shared" si="288"/>
        <v>0</v>
      </c>
      <c r="I431" s="139">
        <f t="shared" si="293"/>
        <v>0</v>
      </c>
      <c r="J431" s="158">
        <f t="shared" si="294"/>
        <v>0</v>
      </c>
      <c r="K431" s="32">
        <f t="shared" si="289"/>
        <v>0</v>
      </c>
      <c r="L431" s="32">
        <f t="shared" si="289"/>
        <v>0</v>
      </c>
      <c r="M431" s="32">
        <f t="shared" si="289"/>
        <v>0</v>
      </c>
      <c r="N431" s="139">
        <f t="shared" si="295"/>
        <v>0</v>
      </c>
      <c r="O431" s="32">
        <f t="shared" si="290"/>
        <v>0</v>
      </c>
      <c r="P431" s="32">
        <f t="shared" si="290"/>
        <v>0</v>
      </c>
      <c r="Q431" s="32">
        <f t="shared" si="290"/>
        <v>0</v>
      </c>
      <c r="R431" s="139">
        <f t="shared" si="296"/>
        <v>0</v>
      </c>
      <c r="S431" s="158">
        <f t="shared" si="297"/>
        <v>0</v>
      </c>
      <c r="T431" s="32">
        <f t="shared" si="291"/>
        <v>0</v>
      </c>
    </row>
    <row r="432" spans="1:20" ht="12.75" outlineLevel="1">
      <c r="A432" s="2" t="s">
        <v>26</v>
      </c>
      <c r="B432" s="32">
        <f t="shared" si="287"/>
        <v>0</v>
      </c>
      <c r="C432" s="32">
        <f t="shared" si="287"/>
        <v>0</v>
      </c>
      <c r="D432" s="32">
        <f t="shared" si="287"/>
        <v>0</v>
      </c>
      <c r="E432" s="139">
        <f t="shared" si="292"/>
        <v>0</v>
      </c>
      <c r="F432" s="32">
        <f t="shared" si="288"/>
        <v>0</v>
      </c>
      <c r="G432" s="32">
        <f t="shared" si="288"/>
        <v>0</v>
      </c>
      <c r="H432" s="32">
        <f t="shared" si="288"/>
        <v>0</v>
      </c>
      <c r="I432" s="139">
        <f t="shared" si="293"/>
        <v>0</v>
      </c>
      <c r="J432" s="158">
        <f t="shared" si="294"/>
        <v>0</v>
      </c>
      <c r="K432" s="32">
        <f t="shared" si="289"/>
        <v>0</v>
      </c>
      <c r="L432" s="32">
        <f t="shared" si="289"/>
        <v>0</v>
      </c>
      <c r="M432" s="32">
        <f t="shared" si="289"/>
        <v>0</v>
      </c>
      <c r="N432" s="139">
        <f t="shared" si="295"/>
        <v>0</v>
      </c>
      <c r="O432" s="32">
        <f t="shared" si="290"/>
        <v>0</v>
      </c>
      <c r="P432" s="32">
        <f t="shared" si="290"/>
        <v>0</v>
      </c>
      <c r="Q432" s="32">
        <f t="shared" si="290"/>
        <v>0</v>
      </c>
      <c r="R432" s="139">
        <f t="shared" si="296"/>
        <v>0</v>
      </c>
      <c r="S432" s="158">
        <f t="shared" si="297"/>
        <v>0</v>
      </c>
      <c r="T432" s="32">
        <f t="shared" si="291"/>
        <v>0</v>
      </c>
    </row>
    <row r="433" spans="1:20" ht="12.75" outlineLevel="1">
      <c r="A433" s="1" t="s">
        <v>27</v>
      </c>
      <c r="B433" s="33"/>
      <c r="C433" s="33"/>
      <c r="D433" s="33"/>
      <c r="E433" s="139">
        <f t="shared" si="292"/>
        <v>0</v>
      </c>
      <c r="F433" s="33"/>
      <c r="G433" s="33"/>
      <c r="H433" s="33"/>
      <c r="I433" s="139">
        <f t="shared" si="293"/>
        <v>0</v>
      </c>
      <c r="J433" s="158">
        <f t="shared" si="294"/>
        <v>0</v>
      </c>
      <c r="K433" s="33"/>
      <c r="L433" s="33"/>
      <c r="M433" s="33"/>
      <c r="N433" s="139">
        <f t="shared" si="295"/>
        <v>0</v>
      </c>
      <c r="O433" s="33"/>
      <c r="P433" s="33"/>
      <c r="Q433" s="33"/>
      <c r="R433" s="139">
        <f t="shared" si="296"/>
        <v>0</v>
      </c>
      <c r="S433" s="158">
        <f t="shared" si="297"/>
        <v>0</v>
      </c>
      <c r="T433" s="33"/>
    </row>
    <row r="434" spans="1:20" ht="12.75" outlineLevel="1">
      <c r="A434" s="2" t="s">
        <v>28</v>
      </c>
      <c r="B434" s="32">
        <f aca="true" t="shared" si="298" ref="B434:D436">C100*$D$424*$N129</f>
        <v>135418.08252375</v>
      </c>
      <c r="C434" s="32">
        <f t="shared" si="298"/>
        <v>137602.2451451008</v>
      </c>
      <c r="D434" s="32">
        <f t="shared" si="298"/>
        <v>417539.08778156247</v>
      </c>
      <c r="E434" s="139">
        <f t="shared" si="292"/>
        <v>417539.08778156247</v>
      </c>
      <c r="F434" s="32">
        <f aca="true" t="shared" si="299" ref="F434:H436">G100*$D$424*$N129</f>
        <v>144154.73300915322</v>
      </c>
      <c r="G434" s="32">
        <f t="shared" si="299"/>
        <v>146338.89563050403</v>
      </c>
      <c r="H434" s="32">
        <f t="shared" si="299"/>
        <v>434648.36164881045</v>
      </c>
      <c r="I434" s="139">
        <f t="shared" si="293"/>
        <v>434648.36164881045</v>
      </c>
      <c r="J434" s="158">
        <f t="shared" si="294"/>
        <v>434648.36164881045</v>
      </c>
      <c r="K434" s="32">
        <f aca="true" t="shared" si="300" ref="K434:M436">L100*$D$424*$N129</f>
        <v>147066.94983762095</v>
      </c>
      <c r="L434" s="32">
        <f t="shared" si="300"/>
        <v>150343.19376964716</v>
      </c>
      <c r="M434" s="32">
        <f t="shared" si="300"/>
        <v>448481.3915840322</v>
      </c>
      <c r="N434" s="139">
        <f t="shared" si="295"/>
        <v>448481.3915840322</v>
      </c>
      <c r="O434" s="32">
        <f aca="true" t="shared" si="301" ref="O434:Q436">P100*$D$424*$N129</f>
        <v>147066.94983762095</v>
      </c>
      <c r="P434" s="32">
        <f t="shared" si="301"/>
        <v>147066.94983762095</v>
      </c>
      <c r="Q434" s="32">
        <f t="shared" si="301"/>
        <v>441200.84951286286</v>
      </c>
      <c r="R434" s="139">
        <f t="shared" si="296"/>
        <v>441200.84951286286</v>
      </c>
      <c r="S434" s="158">
        <f t="shared" si="297"/>
        <v>441200.84951286286</v>
      </c>
      <c r="T434" s="32">
        <f>Q434</f>
        <v>441200.84951286286</v>
      </c>
    </row>
    <row r="435" spans="1:20" ht="12.75" outlineLevel="1">
      <c r="A435" s="2" t="s">
        <v>29</v>
      </c>
      <c r="B435" s="32">
        <f t="shared" si="298"/>
        <v>64672.91522160139</v>
      </c>
      <c r="C435" s="32">
        <f t="shared" si="298"/>
        <v>66414.10909295219</v>
      </c>
      <c r="D435" s="32">
        <f t="shared" si="298"/>
        <v>192028.8098118318</v>
      </c>
      <c r="E435" s="139">
        <f t="shared" si="292"/>
        <v>192028.8098118318</v>
      </c>
      <c r="F435" s="32">
        <f t="shared" si="299"/>
        <v>71637.69070700461</v>
      </c>
      <c r="G435" s="32">
        <f t="shared" si="299"/>
        <v>72757.02962430156</v>
      </c>
      <c r="H435" s="32">
        <f t="shared" si="299"/>
        <v>216032.4110383108</v>
      </c>
      <c r="I435" s="139">
        <f t="shared" si="293"/>
        <v>216032.4110383108</v>
      </c>
      <c r="J435" s="158">
        <f t="shared" si="294"/>
        <v>216032.4110383108</v>
      </c>
      <c r="K435" s="32">
        <f t="shared" si="300"/>
        <v>74174.85891954436</v>
      </c>
      <c r="L435" s="32">
        <f t="shared" si="300"/>
        <v>75518.0656203007</v>
      </c>
      <c r="M435" s="32">
        <f t="shared" si="300"/>
        <v>225186.1159619836</v>
      </c>
      <c r="N435" s="139">
        <f t="shared" si="295"/>
        <v>225186.1159619836</v>
      </c>
      <c r="O435" s="32">
        <f t="shared" si="301"/>
        <v>74622.59448646315</v>
      </c>
      <c r="P435" s="32">
        <f t="shared" si="301"/>
        <v>74622.59448646315</v>
      </c>
      <c r="Q435" s="32">
        <f t="shared" si="301"/>
        <v>223867.7834593894</v>
      </c>
      <c r="R435" s="139">
        <f t="shared" si="296"/>
        <v>223867.7834593894</v>
      </c>
      <c r="S435" s="158">
        <f t="shared" si="297"/>
        <v>223867.7834593894</v>
      </c>
      <c r="T435" s="32">
        <f>Q435</f>
        <v>223867.7834593894</v>
      </c>
    </row>
    <row r="436" spans="1:20" ht="12.75" outlineLevel="1">
      <c r="A436" s="2" t="s">
        <v>30</v>
      </c>
      <c r="B436" s="32">
        <f t="shared" si="298"/>
        <v>74650.8321772811</v>
      </c>
      <c r="C436" s="32">
        <f t="shared" si="298"/>
        <v>76445.32333538884</v>
      </c>
      <c r="D436" s="32">
        <f t="shared" si="298"/>
        <v>224311.39476346486</v>
      </c>
      <c r="E436" s="139">
        <f t="shared" si="292"/>
        <v>224311.39476346486</v>
      </c>
      <c r="F436" s="32">
        <f t="shared" si="299"/>
        <v>81828.79680971199</v>
      </c>
      <c r="G436" s="32">
        <f t="shared" si="299"/>
        <v>83049.05079722524</v>
      </c>
      <c r="H436" s="32">
        <f t="shared" si="299"/>
        <v>246706.64441664921</v>
      </c>
      <c r="I436" s="139">
        <f t="shared" si="293"/>
        <v>246706.64441664921</v>
      </c>
      <c r="J436" s="158">
        <f t="shared" si="294"/>
        <v>246706.64441664921</v>
      </c>
      <c r="K436" s="32">
        <f t="shared" si="300"/>
        <v>82941.38132773877</v>
      </c>
      <c r="L436" s="32">
        <f t="shared" si="300"/>
        <v>84233.41496157633</v>
      </c>
      <c r="M436" s="32">
        <f t="shared" si="300"/>
        <v>252807.91435421546</v>
      </c>
      <c r="N436" s="139">
        <f t="shared" si="295"/>
        <v>252807.91435421546</v>
      </c>
      <c r="O436" s="32">
        <f t="shared" si="301"/>
        <v>83264.38973619817</v>
      </c>
      <c r="P436" s="32">
        <f t="shared" si="301"/>
        <v>83264.38973619817</v>
      </c>
      <c r="Q436" s="32">
        <f t="shared" si="301"/>
        <v>249793.16920859448</v>
      </c>
      <c r="R436" s="139">
        <f t="shared" si="296"/>
        <v>249793.16920859448</v>
      </c>
      <c r="S436" s="158">
        <f t="shared" si="297"/>
        <v>249793.16920859448</v>
      </c>
      <c r="T436" s="32">
        <f>Q436</f>
        <v>249793.16920859448</v>
      </c>
    </row>
    <row r="437" spans="1:20" ht="12.75" outlineLevel="1">
      <c r="A437" s="1" t="s">
        <v>31</v>
      </c>
      <c r="B437" s="33"/>
      <c r="C437" s="33"/>
      <c r="D437" s="33"/>
      <c r="E437" s="139">
        <f t="shared" si="292"/>
        <v>0</v>
      </c>
      <c r="F437" s="33"/>
      <c r="G437" s="33"/>
      <c r="H437" s="33"/>
      <c r="I437" s="139">
        <f t="shared" si="293"/>
        <v>0</v>
      </c>
      <c r="J437" s="158">
        <f t="shared" si="294"/>
        <v>0</v>
      </c>
      <c r="K437" s="33"/>
      <c r="L437" s="33"/>
      <c r="M437" s="33"/>
      <c r="N437" s="139">
        <f t="shared" si="295"/>
        <v>0</v>
      </c>
      <c r="O437" s="33"/>
      <c r="P437" s="33"/>
      <c r="Q437" s="33"/>
      <c r="R437" s="139">
        <f t="shared" si="296"/>
        <v>0</v>
      </c>
      <c r="S437" s="158">
        <f t="shared" si="297"/>
        <v>0</v>
      </c>
      <c r="T437" s="33"/>
    </row>
    <row r="438" spans="1:20" ht="12.75" outlineLevel="1">
      <c r="A438" s="2" t="s">
        <v>32</v>
      </c>
      <c r="B438" s="32">
        <f aca="true" t="shared" si="302" ref="B438:D442">C104*$D$424*$N133</f>
        <v>148523.05825185482</v>
      </c>
      <c r="C438" s="32">
        <f t="shared" si="302"/>
        <v>148705.07180363405</v>
      </c>
      <c r="D438" s="32">
        <f t="shared" si="302"/>
        <v>458128.1098283316</v>
      </c>
      <c r="E438" s="139">
        <f t="shared" si="292"/>
        <v>458128.1098283316</v>
      </c>
      <c r="F438" s="32">
        <f aca="true" t="shared" si="303" ref="F438:H442">G104*$D$424*$N133</f>
        <v>149251.11245897177</v>
      </c>
      <c r="G438" s="32">
        <f t="shared" si="303"/>
        <v>150889.23442498487</v>
      </c>
      <c r="H438" s="32">
        <f t="shared" si="303"/>
        <v>449391.4593429284</v>
      </c>
      <c r="I438" s="139">
        <f t="shared" si="293"/>
        <v>449391.4593429284</v>
      </c>
      <c r="J438" s="158">
        <f t="shared" si="294"/>
        <v>449391.4593429284</v>
      </c>
      <c r="K438" s="32">
        <f aca="true" t="shared" si="304" ref="K438:M442">L104*$D$424*$N133</f>
        <v>151435.27508032258</v>
      </c>
      <c r="L438" s="32">
        <f t="shared" si="304"/>
        <v>154529.50546056955</v>
      </c>
      <c r="M438" s="32">
        <f t="shared" si="304"/>
        <v>460312.2724496824</v>
      </c>
      <c r="N438" s="139">
        <f t="shared" si="295"/>
        <v>460312.2724496824</v>
      </c>
      <c r="O438" s="32">
        <f aca="true" t="shared" si="305" ref="O438:Q442">P104*$D$424*$N133</f>
        <v>150707.22087320563</v>
      </c>
      <c r="P438" s="32">
        <f t="shared" si="305"/>
        <v>150707.22087320563</v>
      </c>
      <c r="Q438" s="32">
        <f t="shared" si="305"/>
        <v>452121.6626196169</v>
      </c>
      <c r="R438" s="139">
        <f t="shared" si="296"/>
        <v>452121.6626196169</v>
      </c>
      <c r="S438" s="158">
        <f t="shared" si="297"/>
        <v>452121.6626196169</v>
      </c>
      <c r="T438" s="32">
        <f>Q438</f>
        <v>452121.6626196169</v>
      </c>
    </row>
    <row r="439" spans="1:20" ht="12.75" outlineLevel="1">
      <c r="A439" s="2" t="s">
        <v>33</v>
      </c>
      <c r="B439" s="32">
        <f t="shared" si="302"/>
        <v>138997.01933011867</v>
      </c>
      <c r="C439" s="32">
        <f t="shared" si="302"/>
        <v>139245.7613117402</v>
      </c>
      <c r="D439" s="32">
        <f t="shared" si="302"/>
        <v>434079.6321277561</v>
      </c>
      <c r="E439" s="139">
        <f t="shared" si="292"/>
        <v>434079.6321277561</v>
      </c>
      <c r="F439" s="32">
        <f t="shared" si="303"/>
        <v>139991.98725660486</v>
      </c>
      <c r="G439" s="32">
        <f t="shared" si="303"/>
        <v>140986.95518309102</v>
      </c>
      <c r="H439" s="32">
        <f t="shared" si="303"/>
        <v>420970.9296963007</v>
      </c>
      <c r="I439" s="139">
        <f t="shared" si="293"/>
        <v>420970.9296963007</v>
      </c>
      <c r="J439" s="158">
        <f t="shared" si="294"/>
        <v>420970.9296963007</v>
      </c>
      <c r="K439" s="32">
        <f t="shared" si="304"/>
        <v>142479.4070728203</v>
      </c>
      <c r="L439" s="32">
        <f t="shared" si="304"/>
        <v>145588.68184308958</v>
      </c>
      <c r="M439" s="32">
        <f t="shared" si="304"/>
        <v>431293.7219335948</v>
      </c>
      <c r="N439" s="139">
        <f t="shared" si="295"/>
        <v>431293.7219335948</v>
      </c>
      <c r="O439" s="32">
        <f t="shared" si="305"/>
        <v>141484.4391463341</v>
      </c>
      <c r="P439" s="32">
        <f t="shared" si="305"/>
        <v>141484.4391463341</v>
      </c>
      <c r="Q439" s="32">
        <f t="shared" si="305"/>
        <v>424453.31743900233</v>
      </c>
      <c r="R439" s="139">
        <f t="shared" si="296"/>
        <v>424453.31743900233</v>
      </c>
      <c r="S439" s="158">
        <f t="shared" si="297"/>
        <v>424453.31743900233</v>
      </c>
      <c r="T439" s="32">
        <f>Q439</f>
        <v>424453.31743900233</v>
      </c>
    </row>
    <row r="440" spans="1:20" ht="12.75" outlineLevel="1">
      <c r="A440" s="2" t="s">
        <v>34</v>
      </c>
      <c r="B440" s="32">
        <f t="shared" si="302"/>
        <v>106233.87655997697</v>
      </c>
      <c r="C440" s="32">
        <f t="shared" si="302"/>
        <v>106592.77479159851</v>
      </c>
      <c r="D440" s="32">
        <f t="shared" si="302"/>
        <v>331263.0677866849</v>
      </c>
      <c r="E440" s="139">
        <f t="shared" si="292"/>
        <v>331263.0677866849</v>
      </c>
      <c r="F440" s="32">
        <f t="shared" si="303"/>
        <v>107669.46948646315</v>
      </c>
      <c r="G440" s="32">
        <f t="shared" si="303"/>
        <v>108566.715065517</v>
      </c>
      <c r="H440" s="32">
        <f t="shared" si="303"/>
        <v>323905.6540384433</v>
      </c>
      <c r="I440" s="139">
        <f t="shared" si="293"/>
        <v>323905.6540384433</v>
      </c>
      <c r="J440" s="158">
        <f t="shared" si="294"/>
        <v>323905.6540384433</v>
      </c>
      <c r="K440" s="32">
        <f t="shared" si="304"/>
        <v>109284.51152876008</v>
      </c>
      <c r="L440" s="32">
        <f t="shared" si="304"/>
        <v>111258.45180267858</v>
      </c>
      <c r="M440" s="32">
        <f t="shared" si="304"/>
        <v>331083.61867087416</v>
      </c>
      <c r="N440" s="139">
        <f t="shared" si="295"/>
        <v>331083.61867087416</v>
      </c>
      <c r="O440" s="32">
        <f t="shared" si="305"/>
        <v>109105.06241294931</v>
      </c>
      <c r="P440" s="32">
        <f t="shared" si="305"/>
        <v>109105.06241294931</v>
      </c>
      <c r="Q440" s="32">
        <f t="shared" si="305"/>
        <v>327315.18723884795</v>
      </c>
      <c r="R440" s="139">
        <f t="shared" si="296"/>
        <v>327315.18723884795</v>
      </c>
      <c r="S440" s="158">
        <f t="shared" si="297"/>
        <v>327315.18723884795</v>
      </c>
      <c r="T440" s="32">
        <f>Q440</f>
        <v>327315.18723884795</v>
      </c>
    </row>
    <row r="441" spans="1:20" ht="12.75" outlineLevel="1">
      <c r="A441" s="2" t="s">
        <v>35</v>
      </c>
      <c r="B441" s="32">
        <f t="shared" si="302"/>
        <v>101927.58899637096</v>
      </c>
      <c r="C441" s="32">
        <f t="shared" si="302"/>
        <v>102109.6025481502</v>
      </c>
      <c r="D441" s="32">
        <f t="shared" si="302"/>
        <v>319797.81047611387</v>
      </c>
      <c r="E441" s="139">
        <f t="shared" si="292"/>
        <v>319797.81047611387</v>
      </c>
      <c r="F441" s="32">
        <f t="shared" si="303"/>
        <v>102655.6432034879</v>
      </c>
      <c r="G441" s="32">
        <f t="shared" si="303"/>
        <v>103565.71096238407</v>
      </c>
      <c r="H441" s="32">
        <f t="shared" si="303"/>
        <v>308876.9973693599</v>
      </c>
      <c r="I441" s="139">
        <f t="shared" si="293"/>
        <v>308876.9973693599</v>
      </c>
      <c r="J441" s="158">
        <f t="shared" si="294"/>
        <v>308876.9973693599</v>
      </c>
      <c r="K441" s="32">
        <f t="shared" si="304"/>
        <v>105203.83292839717</v>
      </c>
      <c r="L441" s="32">
        <f t="shared" si="304"/>
        <v>109026.11751576109</v>
      </c>
      <c r="M441" s="32">
        <f t="shared" si="304"/>
        <v>319797.81047611387</v>
      </c>
      <c r="N441" s="139">
        <f t="shared" si="295"/>
        <v>319797.81047611387</v>
      </c>
      <c r="O441" s="32">
        <f t="shared" si="305"/>
        <v>104111.75161772176</v>
      </c>
      <c r="P441" s="32">
        <f t="shared" si="305"/>
        <v>104111.75161772176</v>
      </c>
      <c r="Q441" s="32">
        <f t="shared" si="305"/>
        <v>312335.2548531653</v>
      </c>
      <c r="R441" s="139">
        <f t="shared" si="296"/>
        <v>312335.2548531653</v>
      </c>
      <c r="S441" s="158">
        <f t="shared" si="297"/>
        <v>312335.2548531653</v>
      </c>
      <c r="T441" s="32">
        <f>Q441</f>
        <v>312335.2548531653</v>
      </c>
    </row>
    <row r="442" spans="1:20" ht="12.75" outlineLevel="1">
      <c r="A442" s="2" t="s">
        <v>36</v>
      </c>
      <c r="B442" s="32">
        <f t="shared" si="302"/>
        <v>0</v>
      </c>
      <c r="C442" s="32">
        <f t="shared" si="302"/>
        <v>0</v>
      </c>
      <c r="D442" s="32">
        <f t="shared" si="302"/>
        <v>0</v>
      </c>
      <c r="E442" s="139">
        <f t="shared" si="292"/>
        <v>0</v>
      </c>
      <c r="F442" s="32">
        <f t="shared" si="303"/>
        <v>0</v>
      </c>
      <c r="G442" s="32">
        <f t="shared" si="303"/>
        <v>0</v>
      </c>
      <c r="H442" s="32">
        <f t="shared" si="303"/>
        <v>0</v>
      </c>
      <c r="I442" s="139">
        <f t="shared" si="293"/>
        <v>0</v>
      </c>
      <c r="J442" s="158">
        <f t="shared" si="294"/>
        <v>0</v>
      </c>
      <c r="K442" s="32">
        <f t="shared" si="304"/>
        <v>0</v>
      </c>
      <c r="L442" s="32">
        <f t="shared" si="304"/>
        <v>0</v>
      </c>
      <c r="M442" s="32">
        <f t="shared" si="304"/>
        <v>0</v>
      </c>
      <c r="N442" s="139">
        <f t="shared" si="295"/>
        <v>0</v>
      </c>
      <c r="O442" s="32">
        <f t="shared" si="305"/>
        <v>0</v>
      </c>
      <c r="P442" s="32">
        <f t="shared" si="305"/>
        <v>0</v>
      </c>
      <c r="Q442" s="32">
        <f t="shared" si="305"/>
        <v>0</v>
      </c>
      <c r="R442" s="139">
        <f t="shared" si="296"/>
        <v>0</v>
      </c>
      <c r="S442" s="158">
        <f t="shared" si="297"/>
        <v>0</v>
      </c>
      <c r="T442" s="32">
        <f>Q442</f>
        <v>0</v>
      </c>
    </row>
    <row r="443" spans="1:20" ht="12.75" outlineLevel="1">
      <c r="A443" s="1" t="s">
        <v>37</v>
      </c>
      <c r="B443" s="33"/>
      <c r="C443" s="33"/>
      <c r="D443" s="33"/>
      <c r="E443" s="139">
        <f t="shared" si="292"/>
        <v>0</v>
      </c>
      <c r="F443" s="33"/>
      <c r="G443" s="33"/>
      <c r="H443" s="33"/>
      <c r="I443" s="139">
        <f t="shared" si="293"/>
        <v>0</v>
      </c>
      <c r="J443" s="158">
        <f t="shared" si="294"/>
        <v>0</v>
      </c>
      <c r="K443" s="33"/>
      <c r="L443" s="33"/>
      <c r="M443" s="33"/>
      <c r="N443" s="139">
        <f t="shared" si="295"/>
        <v>0</v>
      </c>
      <c r="O443" s="33"/>
      <c r="P443" s="33"/>
      <c r="Q443" s="33"/>
      <c r="R443" s="139">
        <f t="shared" si="296"/>
        <v>0</v>
      </c>
      <c r="S443" s="158">
        <f t="shared" si="297"/>
        <v>0</v>
      </c>
      <c r="T443" s="33"/>
    </row>
    <row r="444" spans="1:20" ht="12.75" outlineLevel="1">
      <c r="A444" s="2" t="s">
        <v>38</v>
      </c>
      <c r="B444" s="32">
        <f aca="true" t="shared" si="306" ref="B444:D447">C110*$D$424*$N139</f>
        <v>404460.32916894584</v>
      </c>
      <c r="C444" s="32">
        <f t="shared" si="306"/>
        <v>412071.14181459806</v>
      </c>
      <c r="D444" s="32">
        <f t="shared" si="306"/>
        <v>1261220.3812795086</v>
      </c>
      <c r="E444" s="139">
        <f t="shared" si="292"/>
        <v>1261220.3812795086</v>
      </c>
      <c r="F444" s="32">
        <f aca="true" t="shared" si="307" ref="F444:H447">G110*$D$424*$N139</f>
        <v>434903.57975155464</v>
      </c>
      <c r="G444" s="32">
        <f t="shared" si="307"/>
        <v>437078.09765031247</v>
      </c>
      <c r="H444" s="32">
        <f t="shared" si="307"/>
        <v>1306885.2571534219</v>
      </c>
      <c r="I444" s="139">
        <f t="shared" si="293"/>
        <v>1306885.2571534219</v>
      </c>
      <c r="J444" s="158">
        <f t="shared" si="294"/>
        <v>1306885.2571534219</v>
      </c>
      <c r="K444" s="32">
        <f aca="true" t="shared" si="308" ref="K444:M447">L110*$D$424*$N139</f>
        <v>452299.72294161684</v>
      </c>
      <c r="L444" s="32">
        <f t="shared" si="308"/>
        <v>471870.3840304368</v>
      </c>
      <c r="M444" s="32">
        <f t="shared" si="308"/>
        <v>1367771.7583186394</v>
      </c>
      <c r="N444" s="139">
        <f t="shared" si="295"/>
        <v>1367771.7583186394</v>
      </c>
      <c r="O444" s="32">
        <f aca="true" t="shared" si="309" ref="O444:Q447">P110*$D$424*$N139</f>
        <v>452299.72294161684</v>
      </c>
      <c r="P444" s="32">
        <f t="shared" si="309"/>
        <v>452299.72294161684</v>
      </c>
      <c r="Q444" s="32">
        <f t="shared" si="309"/>
        <v>1356899.1688248506</v>
      </c>
      <c r="R444" s="139">
        <f t="shared" si="296"/>
        <v>1356899.1688248506</v>
      </c>
      <c r="S444" s="158">
        <f t="shared" si="297"/>
        <v>1356899.1688248506</v>
      </c>
      <c r="T444" s="32">
        <f>Q444</f>
        <v>1356899.1688248506</v>
      </c>
    </row>
    <row r="445" spans="1:20" ht="12.75" outlineLevel="1">
      <c r="A445" s="2" t="s">
        <v>39</v>
      </c>
      <c r="B445" s="32">
        <f t="shared" si="306"/>
        <v>130275.7704465314</v>
      </c>
      <c r="C445" s="32">
        <f t="shared" si="306"/>
        <v>132335.46642197063</v>
      </c>
      <c r="D445" s="32">
        <f t="shared" si="306"/>
        <v>399709.7502336759</v>
      </c>
      <c r="E445" s="139">
        <f t="shared" si="292"/>
        <v>399709.7502336759</v>
      </c>
      <c r="F445" s="32">
        <f t="shared" si="307"/>
        <v>138514.55434828834</v>
      </c>
      <c r="G445" s="32">
        <f t="shared" si="307"/>
        <v>139801.86433293784</v>
      </c>
      <c r="H445" s="32">
        <f t="shared" si="307"/>
        <v>416830.9730295145</v>
      </c>
      <c r="I445" s="139">
        <f t="shared" si="293"/>
        <v>416830.9730295145</v>
      </c>
      <c r="J445" s="158">
        <f t="shared" si="294"/>
        <v>416830.9730295145</v>
      </c>
      <c r="K445" s="32">
        <f t="shared" si="308"/>
        <v>145723.49026232562</v>
      </c>
      <c r="L445" s="32">
        <f t="shared" si="308"/>
        <v>151130.1921978536</v>
      </c>
      <c r="M445" s="32">
        <f t="shared" si="308"/>
        <v>440517.47674706567</v>
      </c>
      <c r="N445" s="139">
        <f t="shared" si="295"/>
        <v>440517.47674706567</v>
      </c>
      <c r="O445" s="32">
        <f t="shared" si="309"/>
        <v>148813.03422548447</v>
      </c>
      <c r="P445" s="32">
        <f t="shared" si="309"/>
        <v>148813.03422548447</v>
      </c>
      <c r="Q445" s="32">
        <f t="shared" si="309"/>
        <v>446439.1026764534</v>
      </c>
      <c r="R445" s="139">
        <f t="shared" si="296"/>
        <v>446439.1026764534</v>
      </c>
      <c r="S445" s="158">
        <f t="shared" si="297"/>
        <v>446439.1026764534</v>
      </c>
      <c r="T445" s="32">
        <f>Q445</f>
        <v>446439.1026764534</v>
      </c>
    </row>
    <row r="446" spans="1:20" ht="12.75" outlineLevel="1">
      <c r="A446" s="2" t="s">
        <v>40</v>
      </c>
      <c r="B446" s="32">
        <f t="shared" si="306"/>
        <v>221132.61154477447</v>
      </c>
      <c r="C446" s="32">
        <f t="shared" si="306"/>
        <v>228130.47899872303</v>
      </c>
      <c r="D446" s="32">
        <f t="shared" si="306"/>
        <v>707017.8750972694</v>
      </c>
      <c r="E446" s="139">
        <f t="shared" si="292"/>
        <v>707017.8750972694</v>
      </c>
      <c r="F446" s="32">
        <f t="shared" si="307"/>
        <v>249124.08136056873</v>
      </c>
      <c r="G446" s="32">
        <f t="shared" si="307"/>
        <v>251456.70384521823</v>
      </c>
      <c r="H446" s="32">
        <f t="shared" si="307"/>
        <v>749704.8665663557</v>
      </c>
      <c r="I446" s="139">
        <f t="shared" si="293"/>
        <v>749704.8665663557</v>
      </c>
      <c r="J446" s="158">
        <f t="shared" si="294"/>
        <v>749704.8665663557</v>
      </c>
      <c r="K446" s="32">
        <f t="shared" si="308"/>
        <v>259620.88254149156</v>
      </c>
      <c r="L446" s="32">
        <f t="shared" si="308"/>
        <v>264286.1275107906</v>
      </c>
      <c r="M446" s="32">
        <f t="shared" si="308"/>
        <v>782361.5813514489</v>
      </c>
      <c r="N446" s="139">
        <f t="shared" si="295"/>
        <v>782361.5813514489</v>
      </c>
      <c r="O446" s="32">
        <f t="shared" si="309"/>
        <v>267785.0612377649</v>
      </c>
      <c r="P446" s="32">
        <f t="shared" si="309"/>
        <v>267785.0612377649</v>
      </c>
      <c r="Q446" s="32">
        <f t="shared" si="309"/>
        <v>803355.1837132947</v>
      </c>
      <c r="R446" s="139">
        <f t="shared" si="296"/>
        <v>803355.1837132947</v>
      </c>
      <c r="S446" s="158">
        <f t="shared" si="297"/>
        <v>803355.1837132947</v>
      </c>
      <c r="T446" s="32">
        <f>Q446</f>
        <v>803355.1837132947</v>
      </c>
    </row>
    <row r="447" spans="1:20" ht="12.75" outlineLevel="1">
      <c r="A447" s="2" t="s">
        <v>41</v>
      </c>
      <c r="B447" s="32">
        <f t="shared" si="306"/>
        <v>205784.0387105597</v>
      </c>
      <c r="C447" s="32">
        <f t="shared" si="306"/>
        <v>212765.99716681085</v>
      </c>
      <c r="D447" s="32">
        <f t="shared" si="306"/>
        <v>655201.6803945142</v>
      </c>
      <c r="E447" s="139">
        <f t="shared" si="292"/>
        <v>655201.6803945142</v>
      </c>
      <c r="F447" s="32">
        <f t="shared" si="307"/>
        <v>233711.87253556424</v>
      </c>
      <c r="G447" s="32">
        <f t="shared" si="307"/>
        <v>235181.75852635395</v>
      </c>
      <c r="H447" s="32">
        <f t="shared" si="307"/>
        <v>702605.5035974825</v>
      </c>
      <c r="I447" s="139">
        <f t="shared" si="293"/>
        <v>702605.5035974825</v>
      </c>
      <c r="J447" s="158">
        <f t="shared" si="294"/>
        <v>702605.5035974825</v>
      </c>
      <c r="K447" s="32">
        <f t="shared" si="308"/>
        <v>239958.8879964205</v>
      </c>
      <c r="L447" s="32">
        <f t="shared" si="308"/>
        <v>244368.54596878964</v>
      </c>
      <c r="M447" s="32">
        <f t="shared" si="308"/>
        <v>723918.8504639332</v>
      </c>
      <c r="N447" s="139">
        <f t="shared" si="295"/>
        <v>723918.8504639332</v>
      </c>
      <c r="O447" s="32">
        <f t="shared" si="309"/>
        <v>254290.2764066202</v>
      </c>
      <c r="P447" s="32">
        <f t="shared" si="309"/>
        <v>254290.2764066202</v>
      </c>
      <c r="Q447" s="32">
        <f t="shared" si="309"/>
        <v>762870.8292198606</v>
      </c>
      <c r="R447" s="139">
        <f t="shared" si="296"/>
        <v>762870.8292198606</v>
      </c>
      <c r="S447" s="158">
        <f t="shared" si="297"/>
        <v>762870.8292198606</v>
      </c>
      <c r="T447" s="32">
        <f>Q447</f>
        <v>762870.8292198606</v>
      </c>
    </row>
    <row r="448" spans="1:20" ht="12.75" outlineLevel="1">
      <c r="A448" s="1" t="s">
        <v>42</v>
      </c>
      <c r="B448" s="33"/>
      <c r="C448" s="33"/>
      <c r="D448" s="33"/>
      <c r="E448" s="139">
        <f t="shared" si="292"/>
        <v>0</v>
      </c>
      <c r="F448" s="33"/>
      <c r="G448" s="33"/>
      <c r="H448" s="33"/>
      <c r="I448" s="139">
        <f t="shared" si="293"/>
        <v>0</v>
      </c>
      <c r="J448" s="158">
        <f t="shared" si="294"/>
        <v>0</v>
      </c>
      <c r="K448" s="33"/>
      <c r="L448" s="33"/>
      <c r="M448" s="33"/>
      <c r="N448" s="139">
        <f t="shared" si="295"/>
        <v>0</v>
      </c>
      <c r="O448" s="33"/>
      <c r="P448" s="33"/>
      <c r="Q448" s="33"/>
      <c r="R448" s="139">
        <f t="shared" si="296"/>
        <v>0</v>
      </c>
      <c r="S448" s="158">
        <f t="shared" si="297"/>
        <v>0</v>
      </c>
      <c r="T448" s="33"/>
    </row>
    <row r="449" spans="1:20" ht="12.75" outlineLevel="1">
      <c r="A449" s="2" t="s">
        <v>43</v>
      </c>
      <c r="B449" s="32">
        <f>C115*$D$424*$N144</f>
        <v>147345.65561888242</v>
      </c>
      <c r="C449" s="32">
        <f>D115*$D$424*$N144</f>
        <v>151538.4181771433</v>
      </c>
      <c r="D449" s="32">
        <f>E115*$D$424*$N144</f>
        <v>459107.5001295665</v>
      </c>
      <c r="E449" s="139">
        <f t="shared" si="292"/>
        <v>459107.5001295665</v>
      </c>
      <c r="F449" s="32">
        <f>G115*$D$424*$N144</f>
        <v>164116.70585192594</v>
      </c>
      <c r="G449" s="32">
        <f>H115*$D$424*$N144</f>
        <v>171903.26488869614</v>
      </c>
      <c r="H449" s="32">
        <f>I115*$D$424*$N144</f>
        <v>500136.676592548</v>
      </c>
      <c r="I449" s="139">
        <f t="shared" si="293"/>
        <v>500136.676592548</v>
      </c>
      <c r="J449" s="158">
        <f t="shared" si="294"/>
        <v>500136.676592548</v>
      </c>
      <c r="K449" s="32">
        <f>L115*$D$424*$N144</f>
        <v>180887.75608496947</v>
      </c>
      <c r="L449" s="32">
        <f>M115*$D$424*$N144</f>
        <v>192268.111600249</v>
      </c>
      <c r="M449" s="32">
        <f>N115*$D$424*$N144</f>
        <v>563627.0810462128</v>
      </c>
      <c r="N449" s="139">
        <f t="shared" si="295"/>
        <v>563627.0810462128</v>
      </c>
      <c r="O449" s="32">
        <f>P115*$D$424*$N144</f>
        <v>183283.62040397568</v>
      </c>
      <c r="P449" s="32">
        <f>Q115*$D$424*$N144</f>
        <v>183283.62040397568</v>
      </c>
      <c r="Q449" s="32">
        <f>R115*$D$424*$N144</f>
        <v>549850.861211927</v>
      </c>
      <c r="R449" s="139">
        <f t="shared" si="296"/>
        <v>549850.861211927</v>
      </c>
      <c r="S449" s="158">
        <f t="shared" si="297"/>
        <v>549850.861211927</v>
      </c>
      <c r="T449" s="32">
        <f>Q449</f>
        <v>549850.861211927</v>
      </c>
    </row>
    <row r="450" spans="1:20" ht="12.75" outlineLevel="1">
      <c r="A450" s="1" t="s">
        <v>44</v>
      </c>
      <c r="B450" s="33"/>
      <c r="C450" s="33"/>
      <c r="D450" s="33"/>
      <c r="E450" s="139">
        <f t="shared" si="292"/>
        <v>0</v>
      </c>
      <c r="F450" s="33"/>
      <c r="G450" s="33"/>
      <c r="H450" s="33"/>
      <c r="I450" s="139">
        <f t="shared" si="293"/>
        <v>0</v>
      </c>
      <c r="J450" s="158">
        <f t="shared" si="294"/>
        <v>0</v>
      </c>
      <c r="K450" s="33"/>
      <c r="L450" s="33"/>
      <c r="M450" s="33"/>
      <c r="N450" s="139">
        <f t="shared" si="295"/>
        <v>0</v>
      </c>
      <c r="O450" s="33"/>
      <c r="P450" s="33"/>
      <c r="Q450" s="33"/>
      <c r="R450" s="139">
        <f t="shared" si="296"/>
        <v>0</v>
      </c>
      <c r="S450" s="158">
        <f t="shared" si="297"/>
        <v>0</v>
      </c>
      <c r="T450" s="33"/>
    </row>
    <row r="451" spans="1:20" ht="12.75" outlineLevel="1">
      <c r="A451" s="2" t="s">
        <v>45</v>
      </c>
      <c r="B451" s="32">
        <f>C117*$D$424*$N146</f>
        <v>542431.3525056792</v>
      </c>
      <c r="C451" s="32">
        <f>D117*$D$424*$N146</f>
        <v>536175.9662329614</v>
      </c>
      <c r="D451" s="32">
        <f>E117*$D$424*$N146</f>
        <v>1679571.2142247513</v>
      </c>
      <c r="E451" s="139">
        <f t="shared" si="292"/>
        <v>1679571.2142247513</v>
      </c>
      <c r="F451" s="32">
        <f>G117*$D$424*$N146</f>
        <v>467366.71723306464</v>
      </c>
      <c r="G451" s="32">
        <f>H117*$D$424*$N146</f>
        <v>475409.35672655905</v>
      </c>
      <c r="H451" s="32">
        <f>I117*$D$424*$N146</f>
        <v>1418185.4306861828</v>
      </c>
      <c r="I451" s="139">
        <f t="shared" si="293"/>
        <v>1418185.4306861828</v>
      </c>
      <c r="J451" s="158">
        <f t="shared" si="294"/>
        <v>1418185.4306861828</v>
      </c>
      <c r="K451" s="32">
        <f>L117*$D$424*$N146</f>
        <v>459770.8910447644</v>
      </c>
      <c r="L451" s="32">
        <f>M117*$D$424*$N146</f>
        <v>472281.6635902001</v>
      </c>
      <c r="M451" s="32">
        <f>N117*$D$424*$N146</f>
        <v>1438738.842725113</v>
      </c>
      <c r="N451" s="139">
        <f t="shared" si="295"/>
        <v>1438738.842725113</v>
      </c>
      <c r="O451" s="32">
        <f>P117*$D$424*$N146</f>
        <v>491941.449018742</v>
      </c>
      <c r="P451" s="32">
        <f>Q117*$D$424*$N146</f>
        <v>509367.16792131326</v>
      </c>
      <c r="Q451" s="32">
        <f>R117*$D$424*$N146</f>
        <v>1478058.4135821967</v>
      </c>
      <c r="R451" s="139">
        <f t="shared" si="296"/>
        <v>1478058.4135821967</v>
      </c>
      <c r="S451" s="158">
        <f t="shared" si="297"/>
        <v>1478058.4135821967</v>
      </c>
      <c r="T451" s="32">
        <f>Q451</f>
        <v>1478058.4135821967</v>
      </c>
    </row>
    <row r="452" spans="2:20" s="3" customFormat="1" ht="12.75">
      <c r="B452" s="215">
        <f aca="true" t="shared" si="310" ref="B452:T452">SUM(B427:B451)</f>
        <v>2626417.191583788</v>
      </c>
      <c r="C452" s="35">
        <f t="shared" si="310"/>
        <v>2657907.9658037517</v>
      </c>
      <c r="D452" s="35">
        <f t="shared" si="310"/>
        <v>8135663.022571587</v>
      </c>
      <c r="E452" s="140">
        <f t="shared" si="310"/>
        <v>8135663.022571587</v>
      </c>
      <c r="F452" s="35">
        <f t="shared" si="310"/>
        <v>2702337.1982818996</v>
      </c>
      <c r="G452" s="35">
        <f t="shared" si="310"/>
        <v>2745523.905736183</v>
      </c>
      <c r="H452" s="35">
        <f t="shared" si="310"/>
        <v>8158240.941793475</v>
      </c>
      <c r="I452" s="140">
        <f t="shared" si="310"/>
        <v>8158240.941793475</v>
      </c>
      <c r="J452" s="159">
        <f t="shared" si="310"/>
        <v>8158240.941793475</v>
      </c>
      <c r="K452" s="35">
        <f t="shared" si="310"/>
        <v>2776129.7749214848</v>
      </c>
      <c r="L452" s="35">
        <f t="shared" si="310"/>
        <v>2857964.0125702363</v>
      </c>
      <c r="M452" s="35">
        <f t="shared" si="310"/>
        <v>8494634.032520646</v>
      </c>
      <c r="N452" s="140">
        <f t="shared" si="310"/>
        <v>8494634.032520646</v>
      </c>
      <c r="O452" s="35">
        <f t="shared" si="310"/>
        <v>2837344.3601304754</v>
      </c>
      <c r="P452" s="35">
        <f t="shared" si="310"/>
        <v>2854770.0790330465</v>
      </c>
      <c r="Q452" s="35">
        <f t="shared" si="310"/>
        <v>8514267.146917397</v>
      </c>
      <c r="R452" s="140">
        <f t="shared" si="310"/>
        <v>8514267.146917397</v>
      </c>
      <c r="S452" s="159">
        <f t="shared" si="310"/>
        <v>8514267.146917397</v>
      </c>
      <c r="T452" s="35">
        <f t="shared" si="310"/>
        <v>8514267.146917397</v>
      </c>
    </row>
    <row r="454" spans="1:20" s="13" customFormat="1" ht="12.75">
      <c r="A454" s="233" t="s">
        <v>101</v>
      </c>
      <c r="B454" s="229">
        <f>B392+B422-B452</f>
        <v>33184428.3695328</v>
      </c>
      <c r="C454" s="49">
        <f aca="true" t="shared" si="311" ref="C454:T454">C392+C422-C452</f>
        <v>30127287.769354522</v>
      </c>
      <c r="D454" s="49">
        <f t="shared" si="311"/>
        <v>25076550.14660518</v>
      </c>
      <c r="E454" s="149">
        <f t="shared" si="311"/>
        <v>88388266.2854925</v>
      </c>
      <c r="F454" s="49">
        <f t="shared" si="311"/>
        <v>36914723.00682937</v>
      </c>
      <c r="G454" s="49">
        <f t="shared" si="311"/>
        <v>31225057.16063943</v>
      </c>
      <c r="H454" s="49">
        <f t="shared" si="311"/>
        <v>26305534.94558953</v>
      </c>
      <c r="I454" s="149">
        <f t="shared" si="311"/>
        <v>94445315.11305834</v>
      </c>
      <c r="J454" s="168">
        <f t="shared" si="311"/>
        <v>182833581.3985508</v>
      </c>
      <c r="K454" s="49">
        <f t="shared" si="311"/>
        <v>38707227.85834024</v>
      </c>
      <c r="L454" s="49">
        <f t="shared" si="311"/>
        <v>32104810.526736174</v>
      </c>
      <c r="M454" s="49">
        <f t="shared" si="311"/>
        <v>27613334.493747704</v>
      </c>
      <c r="N454" s="149">
        <f t="shared" si="311"/>
        <v>98425372.87882411</v>
      </c>
      <c r="O454" s="49">
        <f t="shared" si="311"/>
        <v>38380864.54265879</v>
      </c>
      <c r="P454" s="49">
        <f t="shared" si="311"/>
        <v>33047655.656183697</v>
      </c>
      <c r="Q454" s="49">
        <f t="shared" si="311"/>
        <v>27370698.795974016</v>
      </c>
      <c r="R454" s="149">
        <f t="shared" si="311"/>
        <v>98799218.99481651</v>
      </c>
      <c r="S454" s="168">
        <f t="shared" si="311"/>
        <v>197224591.87364063</v>
      </c>
      <c r="T454" s="49">
        <f t="shared" si="311"/>
        <v>380058173.27219146</v>
      </c>
    </row>
    <row r="455" spans="10:20" ht="12.75">
      <c r="J455" s="158">
        <f>I454+E454</f>
        <v>182833581.39855084</v>
      </c>
      <c r="S455" s="158">
        <f>R454+N454</f>
        <v>197224591.87364063</v>
      </c>
      <c r="T455" s="34">
        <f>S454+J454</f>
        <v>380058173.2721914</v>
      </c>
    </row>
    <row r="456" ht="12.75">
      <c r="A456" s="3" t="s">
        <v>102</v>
      </c>
    </row>
    <row r="457" spans="1:20" ht="12.75" outlineLevel="1">
      <c r="A457" t="s">
        <v>1</v>
      </c>
      <c r="B457" s="15" t="s">
        <v>2</v>
      </c>
      <c r="C457" s="15" t="s">
        <v>3</v>
      </c>
      <c r="D457" s="15" t="s">
        <v>4</v>
      </c>
      <c r="E457" s="137" t="s">
        <v>5</v>
      </c>
      <c r="F457" s="15" t="s">
        <v>6</v>
      </c>
      <c r="G457" s="15" t="s">
        <v>7</v>
      </c>
      <c r="H457" s="15" t="s">
        <v>8</v>
      </c>
      <c r="I457" s="137" t="s">
        <v>9</v>
      </c>
      <c r="J457" s="156" t="s">
        <v>10</v>
      </c>
      <c r="K457" s="15" t="s">
        <v>11</v>
      </c>
      <c r="L457" s="15" t="s">
        <v>12</v>
      </c>
      <c r="M457" s="15" t="s">
        <v>13</v>
      </c>
      <c r="N457" s="137" t="s">
        <v>14</v>
      </c>
      <c r="O457" s="15" t="s">
        <v>15</v>
      </c>
      <c r="P457" s="15" t="s">
        <v>16</v>
      </c>
      <c r="Q457" s="15" t="s">
        <v>17</v>
      </c>
      <c r="R457" s="137" t="s">
        <v>18</v>
      </c>
      <c r="S457" s="156" t="s">
        <v>19</v>
      </c>
      <c r="T457" s="15">
        <v>2005</v>
      </c>
    </row>
    <row r="458" spans="1:20" ht="12.75" outlineLevel="1">
      <c r="A458" s="1" t="s">
        <v>20</v>
      </c>
      <c r="B458" s="31"/>
      <c r="C458" s="31"/>
      <c r="D458" s="31"/>
      <c r="F458" s="31"/>
      <c r="G458" s="31"/>
      <c r="H458" s="31"/>
      <c r="K458" s="31"/>
      <c r="L458" s="31"/>
      <c r="M458" s="31"/>
      <c r="O458" s="31"/>
      <c r="P458" s="31"/>
      <c r="Q458" s="31"/>
      <c r="T458" s="31"/>
    </row>
    <row r="459" spans="1:20" ht="12.75" outlineLevel="1">
      <c r="A459" s="2" t="s">
        <v>21</v>
      </c>
      <c r="B459" s="222">
        <f aca="true" t="shared" si="312" ref="B459:D462">B5*$M122</f>
        <v>281841.7441956991</v>
      </c>
      <c r="C459" s="32">
        <f t="shared" si="312"/>
        <v>290131.20726027846</v>
      </c>
      <c r="D459" s="32">
        <f t="shared" si="312"/>
        <v>290131.20726027846</v>
      </c>
      <c r="E459" s="139">
        <f aca="true" t="shared" si="313" ref="E459:E464">B459</f>
        <v>281841.7441956991</v>
      </c>
      <c r="F459" s="32">
        <f aca="true" t="shared" si="314" ref="F459:H464">F5*$M122</f>
        <v>306710.1333894373</v>
      </c>
      <c r="G459" s="32">
        <f t="shared" si="314"/>
        <v>306710.1333894373</v>
      </c>
      <c r="H459" s="32">
        <f t="shared" si="314"/>
        <v>306710.1333894373</v>
      </c>
      <c r="I459" s="139">
        <f aca="true" t="shared" si="315" ref="I459:I464">F459</f>
        <v>306710.1333894373</v>
      </c>
      <c r="J459" s="158">
        <f aca="true" t="shared" si="316" ref="J459:J464">B459</f>
        <v>281841.7441956991</v>
      </c>
      <c r="K459" s="32">
        <f aca="true" t="shared" si="317" ref="K459:M464">K5*$M122</f>
        <v>356446.91177691356</v>
      </c>
      <c r="L459" s="32">
        <f t="shared" si="317"/>
        <v>314999.59645401663</v>
      </c>
      <c r="M459" s="32">
        <f t="shared" si="317"/>
        <v>331578.5225831754</v>
      </c>
      <c r="N459" s="139">
        <f aca="true" t="shared" si="318" ref="N459:N464">K459</f>
        <v>356446.91177691356</v>
      </c>
      <c r="O459" s="32">
        <f aca="true" t="shared" si="319" ref="O459:Q464">O5*$M122</f>
        <v>323289.05951859604</v>
      </c>
      <c r="P459" s="32">
        <f t="shared" si="319"/>
        <v>323289.05951859604</v>
      </c>
      <c r="Q459" s="32">
        <f t="shared" si="319"/>
        <v>323289.05951859604</v>
      </c>
      <c r="R459" s="139">
        <f aca="true" t="shared" si="320" ref="R459:R464">O459</f>
        <v>323289.05951859604</v>
      </c>
      <c r="S459" s="158">
        <f aca="true" t="shared" si="321" ref="S459:S464">K459</f>
        <v>356446.91177691356</v>
      </c>
      <c r="T459" s="32">
        <f aca="true" t="shared" si="322" ref="T459:T464">B459</f>
        <v>281841.7441956991</v>
      </c>
    </row>
    <row r="460" spans="1:20" ht="12.75" outlineLevel="1">
      <c r="A460" s="2" t="s">
        <v>22</v>
      </c>
      <c r="B460" s="32">
        <f t="shared" si="312"/>
        <v>237670.6703248578</v>
      </c>
      <c r="C460" s="32">
        <f t="shared" si="312"/>
        <v>128738.27975929799</v>
      </c>
      <c r="D460" s="32">
        <f t="shared" si="312"/>
        <v>128738.27975929799</v>
      </c>
      <c r="E460" s="139">
        <f t="shared" si="313"/>
        <v>237670.6703248578</v>
      </c>
      <c r="F460" s="32">
        <f t="shared" si="314"/>
        <v>135340.24282387737</v>
      </c>
      <c r="G460" s="32">
        <f t="shared" si="314"/>
        <v>135340.24282387737</v>
      </c>
      <c r="H460" s="32">
        <f t="shared" si="314"/>
        <v>135340.24282387737</v>
      </c>
      <c r="I460" s="139">
        <f t="shared" si="315"/>
        <v>135340.24282387737</v>
      </c>
      <c r="J460" s="158">
        <f t="shared" si="316"/>
        <v>237670.6703248578</v>
      </c>
      <c r="K460" s="32">
        <f t="shared" si="317"/>
        <v>191456.92887280212</v>
      </c>
      <c r="L460" s="32">
        <f t="shared" si="317"/>
        <v>138641.22435616708</v>
      </c>
      <c r="M460" s="32">
        <f t="shared" si="317"/>
        <v>149864.56156595203</v>
      </c>
      <c r="N460" s="139">
        <f t="shared" si="318"/>
        <v>191456.92887280212</v>
      </c>
      <c r="O460" s="32">
        <f t="shared" si="319"/>
        <v>141942.20588845675</v>
      </c>
      <c r="P460" s="32">
        <f t="shared" si="319"/>
        <v>141942.20588845675</v>
      </c>
      <c r="Q460" s="32">
        <f t="shared" si="319"/>
        <v>141942.20588845675</v>
      </c>
      <c r="R460" s="139">
        <f t="shared" si="320"/>
        <v>141942.20588845675</v>
      </c>
      <c r="S460" s="158">
        <f t="shared" si="321"/>
        <v>191456.92887280212</v>
      </c>
      <c r="T460" s="32">
        <f t="shared" si="322"/>
        <v>237670.6703248578</v>
      </c>
    </row>
    <row r="461" spans="1:20" ht="12.75" outlineLevel="1">
      <c r="A461" s="2" t="s">
        <v>23</v>
      </c>
      <c r="B461" s="32">
        <f t="shared" si="312"/>
        <v>248026.039679064</v>
      </c>
      <c r="C461" s="32">
        <f t="shared" si="312"/>
        <v>160739.95263816265</v>
      </c>
      <c r="D461" s="32">
        <f t="shared" si="312"/>
        <v>160739.95263816265</v>
      </c>
      <c r="E461" s="139">
        <f t="shared" si="313"/>
        <v>248026.039679064</v>
      </c>
      <c r="F461" s="32">
        <f t="shared" si="314"/>
        <v>175049.14723503173</v>
      </c>
      <c r="G461" s="32">
        <f t="shared" si="314"/>
        <v>175049.14723503173</v>
      </c>
      <c r="H461" s="32">
        <f t="shared" si="314"/>
        <v>175049.14723503173</v>
      </c>
      <c r="I461" s="139">
        <f t="shared" si="315"/>
        <v>175049.14723503173</v>
      </c>
      <c r="J461" s="158">
        <f t="shared" si="316"/>
        <v>248026.039679064</v>
      </c>
      <c r="K461" s="32">
        <f t="shared" si="317"/>
        <v>208437.26796105958</v>
      </c>
      <c r="L461" s="32">
        <f t="shared" si="317"/>
        <v>179818.8787673214</v>
      </c>
      <c r="M461" s="32">
        <f t="shared" si="317"/>
        <v>179818.8787673214</v>
      </c>
      <c r="N461" s="139">
        <f t="shared" si="318"/>
        <v>208437.26796105958</v>
      </c>
      <c r="O461" s="32">
        <f t="shared" si="319"/>
        <v>184588.61029961111</v>
      </c>
      <c r="P461" s="32">
        <f t="shared" si="319"/>
        <v>184588.61029961111</v>
      </c>
      <c r="Q461" s="32">
        <f t="shared" si="319"/>
        <v>184588.61029961111</v>
      </c>
      <c r="R461" s="139">
        <f t="shared" si="320"/>
        <v>184588.61029961111</v>
      </c>
      <c r="S461" s="158">
        <f t="shared" si="321"/>
        <v>208437.26796105958</v>
      </c>
      <c r="T461" s="32">
        <f t="shared" si="322"/>
        <v>248026.039679064</v>
      </c>
    </row>
    <row r="462" spans="1:20" ht="12.75" outlineLevel="1">
      <c r="A462" s="2" t="s">
        <v>24</v>
      </c>
      <c r="B462" s="32">
        <f t="shared" si="312"/>
        <v>82157.04516635081</v>
      </c>
      <c r="C462" s="32">
        <f t="shared" si="312"/>
        <v>32349.336534250633</v>
      </c>
      <c r="D462" s="32">
        <f t="shared" si="312"/>
        <v>32349.336534250633</v>
      </c>
      <c r="E462" s="139">
        <f t="shared" si="313"/>
        <v>82157.04516635081</v>
      </c>
      <c r="F462" s="32">
        <f t="shared" si="314"/>
        <v>33889.78113111971</v>
      </c>
      <c r="G462" s="32">
        <f t="shared" si="314"/>
        <v>33889.78113111971</v>
      </c>
      <c r="H462" s="32">
        <f t="shared" si="314"/>
        <v>33889.78113111971</v>
      </c>
      <c r="I462" s="139">
        <f t="shared" si="315"/>
        <v>33889.78113111971</v>
      </c>
      <c r="J462" s="158">
        <f t="shared" si="316"/>
        <v>82157.04516635081</v>
      </c>
      <c r="K462" s="32">
        <f t="shared" si="317"/>
        <v>34403.262663409405</v>
      </c>
      <c r="L462" s="32">
        <f t="shared" si="317"/>
        <v>34403.262663409405</v>
      </c>
      <c r="M462" s="32">
        <f t="shared" si="317"/>
        <v>34403.262663409405</v>
      </c>
      <c r="N462" s="139">
        <f t="shared" si="318"/>
        <v>34403.262663409405</v>
      </c>
      <c r="O462" s="32">
        <f t="shared" si="319"/>
        <v>34916.744195699095</v>
      </c>
      <c r="P462" s="32">
        <f t="shared" si="319"/>
        <v>34916.744195699095</v>
      </c>
      <c r="Q462" s="32">
        <f t="shared" si="319"/>
        <v>34916.744195699095</v>
      </c>
      <c r="R462" s="139">
        <f t="shared" si="320"/>
        <v>34916.744195699095</v>
      </c>
      <c r="S462" s="158">
        <f t="shared" si="321"/>
        <v>34403.262663409405</v>
      </c>
      <c r="T462" s="32">
        <f t="shared" si="322"/>
        <v>82157.04516635081</v>
      </c>
    </row>
    <row r="463" spans="1:20" ht="12.75" outlineLevel="1">
      <c r="A463" s="2" t="s">
        <v>25</v>
      </c>
      <c r="B463" s="32">
        <f aca="true" t="shared" si="323" ref="B463:D464">B9*$M126</f>
        <v>72250</v>
      </c>
      <c r="C463" s="32">
        <f t="shared" si="323"/>
        <v>31981.25</v>
      </c>
      <c r="D463" s="32">
        <f t="shared" si="323"/>
        <v>31981.25</v>
      </c>
      <c r="E463" s="139">
        <f t="shared" si="313"/>
        <v>72250</v>
      </c>
      <c r="F463" s="32">
        <f t="shared" si="314"/>
        <v>34106.25</v>
      </c>
      <c r="G463" s="32">
        <f t="shared" si="314"/>
        <v>34106.25</v>
      </c>
      <c r="H463" s="32">
        <f t="shared" si="314"/>
        <v>34106.25</v>
      </c>
      <c r="I463" s="139">
        <f t="shared" si="315"/>
        <v>34106.25</v>
      </c>
      <c r="J463" s="158">
        <f t="shared" si="316"/>
        <v>72250</v>
      </c>
      <c r="K463" s="32">
        <f t="shared" si="317"/>
        <v>35168.75</v>
      </c>
      <c r="L463" s="32">
        <f t="shared" si="317"/>
        <v>35168.75</v>
      </c>
      <c r="M463" s="32">
        <f t="shared" si="317"/>
        <v>35168.75</v>
      </c>
      <c r="N463" s="139">
        <f t="shared" si="318"/>
        <v>35168.75</v>
      </c>
      <c r="O463" s="32">
        <f t="shared" si="319"/>
        <v>36231.25</v>
      </c>
      <c r="P463" s="32">
        <f t="shared" si="319"/>
        <v>36231.25</v>
      </c>
      <c r="Q463" s="32">
        <f t="shared" si="319"/>
        <v>36231.25</v>
      </c>
      <c r="R463" s="139">
        <f t="shared" si="320"/>
        <v>36231.25</v>
      </c>
      <c r="S463" s="158">
        <f t="shared" si="321"/>
        <v>35168.75</v>
      </c>
      <c r="T463" s="32">
        <f t="shared" si="322"/>
        <v>72250</v>
      </c>
    </row>
    <row r="464" spans="1:20" ht="12.75" outlineLevel="1">
      <c r="A464" s="2" t="s">
        <v>26</v>
      </c>
      <c r="B464" s="32">
        <f t="shared" si="323"/>
        <v>175000</v>
      </c>
      <c r="C464" s="32">
        <f t="shared" si="323"/>
        <v>58187.5</v>
      </c>
      <c r="D464" s="32">
        <f t="shared" si="323"/>
        <v>58187.5</v>
      </c>
      <c r="E464" s="139">
        <f t="shared" si="313"/>
        <v>175000</v>
      </c>
      <c r="F464" s="32">
        <f t="shared" si="314"/>
        <v>64750</v>
      </c>
      <c r="G464" s="32">
        <f t="shared" si="314"/>
        <v>64750</v>
      </c>
      <c r="H464" s="32">
        <f t="shared" si="314"/>
        <v>64750</v>
      </c>
      <c r="I464" s="139">
        <f t="shared" si="315"/>
        <v>64750</v>
      </c>
      <c r="J464" s="158">
        <f t="shared" si="316"/>
        <v>175000</v>
      </c>
      <c r="K464" s="32">
        <f t="shared" si="317"/>
        <v>69125</v>
      </c>
      <c r="L464" s="32">
        <f t="shared" si="317"/>
        <v>69125</v>
      </c>
      <c r="M464" s="32">
        <f t="shared" si="317"/>
        <v>69125</v>
      </c>
      <c r="N464" s="139">
        <f t="shared" si="318"/>
        <v>69125</v>
      </c>
      <c r="O464" s="32">
        <f t="shared" si="319"/>
        <v>73500</v>
      </c>
      <c r="P464" s="32">
        <f t="shared" si="319"/>
        <v>73500</v>
      </c>
      <c r="Q464" s="32">
        <f t="shared" si="319"/>
        <v>73500</v>
      </c>
      <c r="R464" s="139">
        <f t="shared" si="320"/>
        <v>73500</v>
      </c>
      <c r="S464" s="158">
        <f t="shared" si="321"/>
        <v>69125</v>
      </c>
      <c r="T464" s="32">
        <f t="shared" si="322"/>
        <v>175000</v>
      </c>
    </row>
    <row r="465" spans="1:20" ht="12.75" outlineLevel="1">
      <c r="A465" s="1" t="s">
        <v>27</v>
      </c>
      <c r="B465" s="33"/>
      <c r="C465" s="33"/>
      <c r="D465" s="33"/>
      <c r="E465" s="139"/>
      <c r="F465" s="33"/>
      <c r="G465" s="33"/>
      <c r="H465" s="33"/>
      <c r="I465" s="139"/>
      <c r="J465" s="158"/>
      <c r="K465" s="33"/>
      <c r="L465" s="33"/>
      <c r="M465" s="33"/>
      <c r="N465" s="139"/>
      <c r="O465" s="33"/>
      <c r="P465" s="33"/>
      <c r="Q465" s="33"/>
      <c r="R465" s="139"/>
      <c r="S465" s="158"/>
      <c r="T465" s="33"/>
    </row>
    <row r="466" spans="1:20" ht="12.75" outlineLevel="1">
      <c r="A466" s="2" t="s">
        <v>28</v>
      </c>
      <c r="B466" s="32">
        <f aca="true" t="shared" si="324" ref="B466:D468">B12*$M129</f>
        <v>282901.0633368664</v>
      </c>
      <c r="C466" s="32">
        <f t="shared" si="324"/>
        <v>386908.8072107143</v>
      </c>
      <c r="D466" s="32">
        <f t="shared" si="324"/>
        <v>386908.8072107143</v>
      </c>
      <c r="E466" s="139">
        <f>B466</f>
        <v>282901.0633368664</v>
      </c>
      <c r="F466" s="32">
        <f aca="true" t="shared" si="325" ref="F466:H468">F12*$M129</f>
        <v>411870.6657404378</v>
      </c>
      <c r="G466" s="32">
        <f t="shared" si="325"/>
        <v>411870.6657404378</v>
      </c>
      <c r="H466" s="32">
        <f t="shared" si="325"/>
        <v>411870.6657404378</v>
      </c>
      <c r="I466" s="139">
        <f>F466</f>
        <v>411870.6657404378</v>
      </c>
      <c r="J466" s="158">
        <f>B466</f>
        <v>282901.0633368664</v>
      </c>
      <c r="K466" s="32">
        <f aca="true" t="shared" si="326" ref="K466:M468">K12*$M129</f>
        <v>436832.5242701613</v>
      </c>
      <c r="L466" s="32">
        <f t="shared" si="326"/>
        <v>416030.9754953917</v>
      </c>
      <c r="M466" s="32">
        <f t="shared" si="326"/>
        <v>432672.2145152074</v>
      </c>
      <c r="N466" s="139">
        <f>K466</f>
        <v>436832.5242701613</v>
      </c>
      <c r="O466" s="32">
        <f aca="true" t="shared" si="327" ref="O466:Q468">O12*$M129</f>
        <v>420191.28525034565</v>
      </c>
      <c r="P466" s="32">
        <f t="shared" si="327"/>
        <v>420191.28525034565</v>
      </c>
      <c r="Q466" s="32">
        <f t="shared" si="327"/>
        <v>420191.28525034565</v>
      </c>
      <c r="R466" s="139">
        <f>O466</f>
        <v>420191.28525034565</v>
      </c>
      <c r="S466" s="158">
        <f>K466</f>
        <v>436832.5242701613</v>
      </c>
      <c r="T466" s="32">
        <f>B466</f>
        <v>282901.0633368664</v>
      </c>
    </row>
    <row r="467" spans="1:20" ht="12.75" outlineLevel="1">
      <c r="A467" s="2" t="s">
        <v>29</v>
      </c>
      <c r="B467" s="32">
        <f t="shared" si="324"/>
        <v>265324.78039631335</v>
      </c>
      <c r="C467" s="32">
        <f t="shared" si="324"/>
        <v>215576.3840720046</v>
      </c>
      <c r="D467" s="32">
        <f t="shared" si="324"/>
        <v>215576.3840720046</v>
      </c>
      <c r="E467" s="139">
        <f>B467</f>
        <v>265324.78039631335</v>
      </c>
      <c r="F467" s="32">
        <f t="shared" si="325"/>
        <v>238792.30235668205</v>
      </c>
      <c r="G467" s="32">
        <f t="shared" si="325"/>
        <v>238792.30235668205</v>
      </c>
      <c r="H467" s="32">
        <f t="shared" si="325"/>
        <v>238792.30235668205</v>
      </c>
      <c r="I467" s="139">
        <f>F467</f>
        <v>238792.30235668205</v>
      </c>
      <c r="J467" s="158">
        <f>B467</f>
        <v>265324.78039631335</v>
      </c>
      <c r="K467" s="32">
        <f t="shared" si="326"/>
        <v>253716.82125397466</v>
      </c>
      <c r="L467" s="32">
        <f t="shared" si="326"/>
        <v>245425.42186658987</v>
      </c>
      <c r="M467" s="32">
        <f t="shared" si="326"/>
        <v>252721.8533274885</v>
      </c>
      <c r="N467" s="139">
        <f>K467</f>
        <v>253716.82125397466</v>
      </c>
      <c r="O467" s="32">
        <f t="shared" si="327"/>
        <v>248741.9816215438</v>
      </c>
      <c r="P467" s="32">
        <f t="shared" si="327"/>
        <v>248741.9816215438</v>
      </c>
      <c r="Q467" s="32">
        <f t="shared" si="327"/>
        <v>248741.9816215438</v>
      </c>
      <c r="R467" s="139">
        <f>O467</f>
        <v>248741.9816215438</v>
      </c>
      <c r="S467" s="158">
        <f>K467</f>
        <v>253716.82125397466</v>
      </c>
      <c r="T467" s="32">
        <f>B467</f>
        <v>265324.78039631335</v>
      </c>
    </row>
    <row r="468" spans="1:20" ht="12.75" outlineLevel="1">
      <c r="A468" s="2" t="s">
        <v>30</v>
      </c>
      <c r="B468" s="32">
        <f t="shared" si="324"/>
        <v>267977.34627741936</v>
      </c>
      <c r="C468" s="32">
        <f t="shared" si="324"/>
        <v>248836.1072576037</v>
      </c>
      <c r="D468" s="32">
        <f t="shared" si="324"/>
        <v>248836.1072576037</v>
      </c>
      <c r="E468" s="139">
        <f>B468</f>
        <v>267977.34627741936</v>
      </c>
      <c r="F468" s="32">
        <f t="shared" si="325"/>
        <v>272762.65603237326</v>
      </c>
      <c r="G468" s="32">
        <f t="shared" si="325"/>
        <v>272762.65603237326</v>
      </c>
      <c r="H468" s="32">
        <f t="shared" si="325"/>
        <v>272762.65603237326</v>
      </c>
      <c r="I468" s="139">
        <f>F468</f>
        <v>272762.65603237326</v>
      </c>
      <c r="J468" s="158">
        <f>B468</f>
        <v>267977.34627741936</v>
      </c>
      <c r="K468" s="32">
        <f t="shared" si="326"/>
        <v>289032.7091992166</v>
      </c>
      <c r="L468" s="32">
        <f t="shared" si="326"/>
        <v>274676.7799343548</v>
      </c>
      <c r="M468" s="32">
        <f t="shared" si="326"/>
        <v>281854.7445667857</v>
      </c>
      <c r="N468" s="139">
        <f>K468</f>
        <v>289032.7091992166</v>
      </c>
      <c r="O468" s="32">
        <f t="shared" si="327"/>
        <v>277547.9657873272</v>
      </c>
      <c r="P468" s="32">
        <f t="shared" si="327"/>
        <v>277547.9657873272</v>
      </c>
      <c r="Q468" s="32">
        <f t="shared" si="327"/>
        <v>277547.9657873272</v>
      </c>
      <c r="R468" s="139">
        <f>O468</f>
        <v>277547.9657873272</v>
      </c>
      <c r="S468" s="158">
        <f>K468</f>
        <v>289032.7091992166</v>
      </c>
      <c r="T468" s="32">
        <f>B468</f>
        <v>267977.34627741936</v>
      </c>
    </row>
    <row r="469" spans="1:20" ht="12.75" outlineLevel="1">
      <c r="A469" s="1" t="s">
        <v>31</v>
      </c>
      <c r="B469" s="33"/>
      <c r="C469" s="33"/>
      <c r="D469" s="33"/>
      <c r="E469" s="139"/>
      <c r="F469" s="33"/>
      <c r="G469" s="33"/>
      <c r="H469" s="33"/>
      <c r="I469" s="139"/>
      <c r="J469" s="158"/>
      <c r="K469" s="33"/>
      <c r="L469" s="33"/>
      <c r="M469" s="33"/>
      <c r="N469" s="139"/>
      <c r="O469" s="33"/>
      <c r="P469" s="33"/>
      <c r="Q469" s="33"/>
      <c r="R469" s="139"/>
      <c r="S469" s="158"/>
      <c r="T469" s="33"/>
    </row>
    <row r="470" spans="1:20" ht="12.75" outlineLevel="1">
      <c r="A470" s="2" t="s">
        <v>32</v>
      </c>
      <c r="B470" s="32">
        <f aca="true" t="shared" si="328" ref="B470:D472">B16*$M133</f>
        <v>282901.0633368664</v>
      </c>
      <c r="C470" s="32">
        <f t="shared" si="328"/>
        <v>424351.59500529955</v>
      </c>
      <c r="D470" s="32">
        <f t="shared" si="328"/>
        <v>424351.59500529955</v>
      </c>
      <c r="E470" s="139">
        <f>B470</f>
        <v>282901.0633368664</v>
      </c>
      <c r="F470" s="32">
        <f aca="true" t="shared" si="329" ref="F470:H474">F16*$M133</f>
        <v>426431.7498827765</v>
      </c>
      <c r="G470" s="32">
        <f t="shared" si="329"/>
        <v>426431.7498827765</v>
      </c>
      <c r="H470" s="32">
        <f t="shared" si="329"/>
        <v>426431.7498827765</v>
      </c>
      <c r="I470" s="139">
        <f>F470</f>
        <v>426431.7498827765</v>
      </c>
      <c r="J470" s="158">
        <f>B470</f>
        <v>282901.0633368664</v>
      </c>
      <c r="K470" s="32">
        <f aca="true" t="shared" si="330" ref="K470:M474">K16*$M133</f>
        <v>445153.14378006913</v>
      </c>
      <c r="L470" s="32">
        <f t="shared" si="330"/>
        <v>428511.90476025344</v>
      </c>
      <c r="M470" s="32">
        <f t="shared" si="330"/>
        <v>445153.14378006913</v>
      </c>
      <c r="N470" s="139">
        <f>K470</f>
        <v>445153.14378006913</v>
      </c>
      <c r="O470" s="32">
        <f aca="true" t="shared" si="331" ref="O470:Q474">O16*$M133</f>
        <v>430592.0596377304</v>
      </c>
      <c r="P470" s="32">
        <f t="shared" si="331"/>
        <v>430592.0596377304</v>
      </c>
      <c r="Q470" s="32">
        <f t="shared" si="331"/>
        <v>430592.0596377304</v>
      </c>
      <c r="R470" s="139">
        <f>O470</f>
        <v>430592.0596377304</v>
      </c>
      <c r="S470" s="158">
        <f>K470</f>
        <v>445153.14378006913</v>
      </c>
      <c r="T470" s="32">
        <f>B470</f>
        <v>282901.0633368664</v>
      </c>
    </row>
    <row r="471" spans="1:20" ht="12.75" outlineLevel="1">
      <c r="A471" s="2" t="s">
        <v>33</v>
      </c>
      <c r="B471" s="32">
        <f t="shared" si="328"/>
        <v>238792.30235668205</v>
      </c>
      <c r="C471" s="32">
        <f t="shared" si="328"/>
        <v>463323.39776706224</v>
      </c>
      <c r="D471" s="32">
        <f t="shared" si="328"/>
        <v>463323.39776706224</v>
      </c>
      <c r="E471" s="139">
        <f>B471</f>
        <v>238792.30235668205</v>
      </c>
      <c r="F471" s="32">
        <f t="shared" si="329"/>
        <v>466639.95752201614</v>
      </c>
      <c r="G471" s="32">
        <f t="shared" si="329"/>
        <v>466639.95752201614</v>
      </c>
      <c r="H471" s="32">
        <f t="shared" si="329"/>
        <v>466639.95752201614</v>
      </c>
      <c r="I471" s="139">
        <f>F471</f>
        <v>466639.95752201614</v>
      </c>
      <c r="J471" s="158">
        <f>B471</f>
        <v>238792.30235668205</v>
      </c>
      <c r="K471" s="32">
        <f t="shared" si="330"/>
        <v>479906.1965418318</v>
      </c>
      <c r="L471" s="32">
        <f t="shared" si="330"/>
        <v>469956.5172769701</v>
      </c>
      <c r="M471" s="32">
        <f t="shared" si="330"/>
        <v>489855.87580669357</v>
      </c>
      <c r="N471" s="139">
        <f>K471</f>
        <v>479906.1965418318</v>
      </c>
      <c r="O471" s="32">
        <f t="shared" si="331"/>
        <v>471614.797154447</v>
      </c>
      <c r="P471" s="32">
        <f t="shared" si="331"/>
        <v>471614.797154447</v>
      </c>
      <c r="Q471" s="32">
        <f t="shared" si="331"/>
        <v>471614.797154447</v>
      </c>
      <c r="R471" s="139">
        <f>O471</f>
        <v>471614.797154447</v>
      </c>
      <c r="S471" s="158">
        <f>K471</f>
        <v>479906.1965418318</v>
      </c>
      <c r="T471" s="32">
        <f>B471</f>
        <v>238792.30235668205</v>
      </c>
    </row>
    <row r="472" spans="1:20" ht="12.75" outlineLevel="1">
      <c r="A472" s="2" t="s">
        <v>34</v>
      </c>
      <c r="B472" s="32">
        <f t="shared" si="328"/>
        <v>191412.39019815667</v>
      </c>
      <c r="C472" s="32">
        <f t="shared" si="328"/>
        <v>354112.92186658987</v>
      </c>
      <c r="D472" s="32">
        <f t="shared" si="328"/>
        <v>354112.92186658987</v>
      </c>
      <c r="E472" s="139">
        <f>B472</f>
        <v>191412.39019815667</v>
      </c>
      <c r="F472" s="32">
        <f t="shared" si="329"/>
        <v>358898.23162154376</v>
      </c>
      <c r="G472" s="32">
        <f t="shared" si="329"/>
        <v>358898.23162154376</v>
      </c>
      <c r="H472" s="32">
        <f t="shared" si="329"/>
        <v>358898.23162154376</v>
      </c>
      <c r="I472" s="139">
        <f>F472</f>
        <v>358898.23162154376</v>
      </c>
      <c r="J472" s="158">
        <f>B472</f>
        <v>191412.39019815667</v>
      </c>
      <c r="K472" s="32">
        <f t="shared" si="330"/>
        <v>370861.5060089286</v>
      </c>
      <c r="L472" s="32">
        <f t="shared" si="330"/>
        <v>361290.88649902074</v>
      </c>
      <c r="M472" s="32">
        <f t="shared" si="330"/>
        <v>373254.16088640556</v>
      </c>
      <c r="N472" s="139">
        <f>K472</f>
        <v>370861.5060089286</v>
      </c>
      <c r="O472" s="32">
        <f t="shared" si="331"/>
        <v>363683.5413764977</v>
      </c>
      <c r="P472" s="32">
        <f t="shared" si="331"/>
        <v>363683.5413764977</v>
      </c>
      <c r="Q472" s="32">
        <f t="shared" si="331"/>
        <v>363683.5413764977</v>
      </c>
      <c r="R472" s="139">
        <f>O472</f>
        <v>363683.5413764977</v>
      </c>
      <c r="S472" s="158">
        <f>K472</f>
        <v>370861.5060089286</v>
      </c>
      <c r="T472" s="32">
        <f>B472</f>
        <v>191412.39019815667</v>
      </c>
    </row>
    <row r="473" spans="1:20" ht="12.75" outlineLevel="1">
      <c r="A473" s="2" t="s">
        <v>35</v>
      </c>
      <c r="B473" s="32">
        <f aca="true" t="shared" si="332" ref="B473:D474">B19*$M136</f>
        <v>133129.91215852535</v>
      </c>
      <c r="C473" s="32">
        <f t="shared" si="332"/>
        <v>291221.6828467742</v>
      </c>
      <c r="D473" s="32">
        <f t="shared" si="332"/>
        <v>291221.6828467742</v>
      </c>
      <c r="E473" s="139">
        <f>B473</f>
        <v>133129.91215852535</v>
      </c>
      <c r="F473" s="32">
        <f t="shared" si="329"/>
        <v>293301.83772425115</v>
      </c>
      <c r="G473" s="32">
        <f t="shared" si="329"/>
        <v>293301.83772425115</v>
      </c>
      <c r="H473" s="32">
        <f t="shared" si="329"/>
        <v>293301.83772425115</v>
      </c>
      <c r="I473" s="139">
        <f>F473</f>
        <v>293301.83772425115</v>
      </c>
      <c r="J473" s="158">
        <f>B473</f>
        <v>133129.91215852535</v>
      </c>
      <c r="K473" s="32">
        <f t="shared" si="330"/>
        <v>303702.612111636</v>
      </c>
      <c r="L473" s="32">
        <f t="shared" si="330"/>
        <v>295381.9926017281</v>
      </c>
      <c r="M473" s="32">
        <f t="shared" si="330"/>
        <v>316183.5413764977</v>
      </c>
      <c r="N473" s="139">
        <f>K473</f>
        <v>303702.612111636</v>
      </c>
      <c r="O473" s="32">
        <f t="shared" si="331"/>
        <v>297462.1474792051</v>
      </c>
      <c r="P473" s="32">
        <f t="shared" si="331"/>
        <v>297462.1474792051</v>
      </c>
      <c r="Q473" s="32">
        <f t="shared" si="331"/>
        <v>297462.1474792051</v>
      </c>
      <c r="R473" s="139">
        <f>O473</f>
        <v>297462.1474792051</v>
      </c>
      <c r="S473" s="158">
        <f>K473</f>
        <v>303702.612111636</v>
      </c>
      <c r="T473" s="32">
        <f>B473</f>
        <v>133129.91215852535</v>
      </c>
    </row>
    <row r="474" spans="1:20" ht="12.75" outlineLevel="1">
      <c r="A474" s="2" t="s">
        <v>36</v>
      </c>
      <c r="B474" s="32">
        <f t="shared" si="332"/>
        <v>23750</v>
      </c>
      <c r="C474" s="32">
        <f t="shared" si="332"/>
        <v>64600</v>
      </c>
      <c r="D474" s="32">
        <f t="shared" si="332"/>
        <v>64600</v>
      </c>
      <c r="E474" s="139">
        <f>B474</f>
        <v>23750</v>
      </c>
      <c r="F474" s="32">
        <f t="shared" si="329"/>
        <v>65193.75</v>
      </c>
      <c r="G474" s="32">
        <f t="shared" si="329"/>
        <v>65193.75</v>
      </c>
      <c r="H474" s="32">
        <f t="shared" si="329"/>
        <v>65193.75</v>
      </c>
      <c r="I474" s="139">
        <f>F474</f>
        <v>65193.75</v>
      </c>
      <c r="J474" s="158">
        <f>B474</f>
        <v>23750</v>
      </c>
      <c r="K474" s="32">
        <f t="shared" si="330"/>
        <v>66500</v>
      </c>
      <c r="L474" s="32">
        <f t="shared" si="330"/>
        <v>65312.5</v>
      </c>
      <c r="M474" s="32">
        <f t="shared" si="330"/>
        <v>66500</v>
      </c>
      <c r="N474" s="139">
        <f>K474</f>
        <v>66500</v>
      </c>
      <c r="O474" s="32">
        <f t="shared" si="331"/>
        <v>65787.5</v>
      </c>
      <c r="P474" s="32">
        <f t="shared" si="331"/>
        <v>65787.5</v>
      </c>
      <c r="Q474" s="32">
        <f t="shared" si="331"/>
        <v>65787.5</v>
      </c>
      <c r="R474" s="139">
        <f>O474</f>
        <v>65787.5</v>
      </c>
      <c r="S474" s="158">
        <f>K474</f>
        <v>66500</v>
      </c>
      <c r="T474" s="32">
        <f>B474</f>
        <v>23750</v>
      </c>
    </row>
    <row r="475" spans="1:20" ht="12.75" outlineLevel="1">
      <c r="A475" s="1" t="s">
        <v>37</v>
      </c>
      <c r="B475" s="33"/>
      <c r="C475" s="33"/>
      <c r="D475" s="33"/>
      <c r="E475" s="139"/>
      <c r="F475" s="33"/>
      <c r="G475" s="33"/>
      <c r="H475" s="33"/>
      <c r="I475" s="139"/>
      <c r="J475" s="158"/>
      <c r="K475" s="33"/>
      <c r="L475" s="33"/>
      <c r="M475" s="33"/>
      <c r="N475" s="139"/>
      <c r="O475" s="33"/>
      <c r="P475" s="33"/>
      <c r="Q475" s="33"/>
      <c r="R475" s="139"/>
      <c r="S475" s="158"/>
      <c r="T475" s="33"/>
    </row>
    <row r="476" spans="1:20" ht="12.75" outlineLevel="1">
      <c r="A476" s="2" t="s">
        <v>38</v>
      </c>
      <c r="B476" s="32">
        <f aca="true" t="shared" si="333" ref="B476:D477">B22*$M139</f>
        <v>695845.7276024875</v>
      </c>
      <c r="C476" s="32">
        <f t="shared" si="333"/>
        <v>1155600.9404827023</v>
      </c>
      <c r="D476" s="32">
        <f t="shared" si="333"/>
        <v>1155600.9404827023</v>
      </c>
      <c r="E476" s="139">
        <f>B476</f>
        <v>695845.7276024875</v>
      </c>
      <c r="F476" s="32">
        <f aca="true" t="shared" si="334" ref="F476:H479">F22*$M139</f>
        <v>1242581.6564330135</v>
      </c>
      <c r="G476" s="32">
        <f t="shared" si="334"/>
        <v>1242581.6564330135</v>
      </c>
      <c r="H476" s="32">
        <f t="shared" si="334"/>
        <v>1242581.6564330135</v>
      </c>
      <c r="I476" s="139">
        <f>F476</f>
        <v>1242581.6564330135</v>
      </c>
      <c r="J476" s="158">
        <f>B476</f>
        <v>695845.7276024875</v>
      </c>
      <c r="K476" s="32">
        <f aca="true" t="shared" si="335" ref="K476:M479">K22*$M139</f>
        <v>1267433.2895616738</v>
      </c>
      <c r="L476" s="32">
        <f t="shared" si="335"/>
        <v>1267433.2895616738</v>
      </c>
      <c r="M476" s="32">
        <f t="shared" si="335"/>
        <v>1366839.8220763148</v>
      </c>
      <c r="N476" s="139">
        <f>K476</f>
        <v>1267433.2895616738</v>
      </c>
      <c r="O476" s="32">
        <f aca="true" t="shared" si="336" ref="O476:Q479">O22*$M139</f>
        <v>1292284.922690334</v>
      </c>
      <c r="P476" s="32">
        <f t="shared" si="336"/>
        <v>1292284.922690334</v>
      </c>
      <c r="Q476" s="32">
        <f t="shared" si="336"/>
        <v>1292284.922690334</v>
      </c>
      <c r="R476" s="139">
        <f>O476</f>
        <v>1292284.922690334</v>
      </c>
      <c r="S476" s="158">
        <f>K476</f>
        <v>1267433.2895616738</v>
      </c>
      <c r="T476" s="32">
        <f>B476</f>
        <v>695845.7276024875</v>
      </c>
    </row>
    <row r="477" spans="1:20" ht="12.75" outlineLevel="1">
      <c r="A477" s="2" t="s">
        <v>39</v>
      </c>
      <c r="B477" s="32">
        <f t="shared" si="333"/>
        <v>343282.6625732053</v>
      </c>
      <c r="C477" s="32">
        <f t="shared" si="333"/>
        <v>434252.5681551047</v>
      </c>
      <c r="D477" s="32">
        <f t="shared" si="333"/>
        <v>434252.5681551047</v>
      </c>
      <c r="E477" s="139">
        <f>B477</f>
        <v>343282.6625732053</v>
      </c>
      <c r="F477" s="32">
        <f t="shared" si="334"/>
        <v>461715.1811609611</v>
      </c>
      <c r="G477" s="32">
        <f t="shared" si="334"/>
        <v>461715.1811609611</v>
      </c>
      <c r="H477" s="32">
        <f t="shared" si="334"/>
        <v>461715.1811609611</v>
      </c>
      <c r="I477" s="139">
        <f>F477</f>
        <v>461715.1811609611</v>
      </c>
      <c r="J477" s="158">
        <f>B477</f>
        <v>343282.6625732053</v>
      </c>
      <c r="K477" s="32">
        <f t="shared" si="335"/>
        <v>478879.31428962137</v>
      </c>
      <c r="L477" s="32">
        <f t="shared" si="335"/>
        <v>478879.31428962137</v>
      </c>
      <c r="M477" s="32">
        <f t="shared" si="335"/>
        <v>506341.92729547777</v>
      </c>
      <c r="N477" s="139">
        <f>K477</f>
        <v>478879.31428962137</v>
      </c>
      <c r="O477" s="32">
        <f t="shared" si="336"/>
        <v>496043.44741828163</v>
      </c>
      <c r="P477" s="32">
        <f t="shared" si="336"/>
        <v>496043.44741828163</v>
      </c>
      <c r="Q477" s="32">
        <f t="shared" si="336"/>
        <v>496043.44741828163</v>
      </c>
      <c r="R477" s="139">
        <f>O477</f>
        <v>496043.44741828163</v>
      </c>
      <c r="S477" s="158">
        <f>K477</f>
        <v>478879.31428962137</v>
      </c>
      <c r="T477" s="32">
        <f>B477</f>
        <v>343282.6625732053</v>
      </c>
    </row>
    <row r="478" spans="1:20" ht="12.75" outlineLevel="1">
      <c r="A478" s="2" t="s">
        <v>40</v>
      </c>
      <c r="B478" s="32">
        <f aca="true" t="shared" si="337" ref="B478:D479">B24*$M141</f>
        <v>248813.06502928215</v>
      </c>
      <c r="C478" s="32">
        <f t="shared" si="337"/>
        <v>737108.7051492484</v>
      </c>
      <c r="D478" s="32">
        <f t="shared" si="337"/>
        <v>737108.7051492484</v>
      </c>
      <c r="E478" s="139">
        <f>B478</f>
        <v>248813.06502928215</v>
      </c>
      <c r="F478" s="32">
        <f t="shared" si="334"/>
        <v>830413.6045352292</v>
      </c>
      <c r="G478" s="32">
        <f t="shared" si="334"/>
        <v>830413.6045352292</v>
      </c>
      <c r="H478" s="32">
        <f t="shared" si="334"/>
        <v>830413.6045352292</v>
      </c>
      <c r="I478" s="139">
        <f>F478</f>
        <v>830413.6045352292</v>
      </c>
      <c r="J478" s="158">
        <f>B478</f>
        <v>248813.06502928215</v>
      </c>
      <c r="K478" s="32">
        <f t="shared" si="335"/>
        <v>861515.2376638894</v>
      </c>
      <c r="L478" s="32">
        <f t="shared" si="335"/>
        <v>861515.2376638894</v>
      </c>
      <c r="M478" s="32">
        <f t="shared" si="335"/>
        <v>877066.0542282196</v>
      </c>
      <c r="N478" s="139">
        <f>K478</f>
        <v>861515.2376638894</v>
      </c>
      <c r="O478" s="32">
        <f t="shared" si="336"/>
        <v>892616.8707925497</v>
      </c>
      <c r="P478" s="32">
        <f t="shared" si="336"/>
        <v>892616.8707925497</v>
      </c>
      <c r="Q478" s="32">
        <f t="shared" si="336"/>
        <v>892616.8707925497</v>
      </c>
      <c r="R478" s="139">
        <f>O478</f>
        <v>892616.8707925497</v>
      </c>
      <c r="S478" s="158">
        <f>K478</f>
        <v>861515.2376638894</v>
      </c>
      <c r="T478" s="32">
        <f>B478</f>
        <v>248813.06502928215</v>
      </c>
    </row>
    <row r="479" spans="1:20" ht="12.75" outlineLevel="1">
      <c r="A479" s="2" t="s">
        <v>41</v>
      </c>
      <c r="B479" s="32">
        <f t="shared" si="337"/>
        <v>182919.1455204975</v>
      </c>
      <c r="C479" s="32">
        <f t="shared" si="337"/>
        <v>457297.8638012438</v>
      </c>
      <c r="D479" s="32">
        <f t="shared" si="337"/>
        <v>457297.8638012438</v>
      </c>
      <c r="E479" s="139">
        <f>B479</f>
        <v>182919.1455204975</v>
      </c>
      <c r="F479" s="32">
        <f t="shared" si="334"/>
        <v>519359.71674569824</v>
      </c>
      <c r="G479" s="32">
        <f t="shared" si="334"/>
        <v>519359.71674569824</v>
      </c>
      <c r="H479" s="32">
        <f t="shared" si="334"/>
        <v>519359.71674569824</v>
      </c>
      <c r="I479" s="139">
        <f>F479</f>
        <v>519359.71674569824</v>
      </c>
      <c r="J479" s="158">
        <f>B479</f>
        <v>182919.1455204975</v>
      </c>
      <c r="K479" s="32">
        <f t="shared" si="335"/>
        <v>532425.3699971624</v>
      </c>
      <c r="L479" s="32">
        <f t="shared" si="335"/>
        <v>532425.3699971624</v>
      </c>
      <c r="M479" s="32">
        <f t="shared" si="335"/>
        <v>535691.7833100284</v>
      </c>
      <c r="N479" s="139">
        <f>K479</f>
        <v>532425.3699971624</v>
      </c>
      <c r="O479" s="32">
        <f t="shared" si="336"/>
        <v>565089.5031258226</v>
      </c>
      <c r="P479" s="32">
        <f t="shared" si="336"/>
        <v>565089.5031258226</v>
      </c>
      <c r="Q479" s="32">
        <f t="shared" si="336"/>
        <v>565089.5031258226</v>
      </c>
      <c r="R479" s="139">
        <f>O479</f>
        <v>565089.5031258226</v>
      </c>
      <c r="S479" s="158">
        <f>K479</f>
        <v>532425.3699971624</v>
      </c>
      <c r="T479" s="32">
        <f>B479</f>
        <v>182919.1455204975</v>
      </c>
    </row>
    <row r="480" spans="1:20" ht="12.75" outlineLevel="1">
      <c r="A480" s="1" t="s">
        <v>42</v>
      </c>
      <c r="B480" s="33"/>
      <c r="C480" s="33"/>
      <c r="D480" s="33"/>
      <c r="E480" s="139"/>
      <c r="F480" s="33"/>
      <c r="G480" s="33"/>
      <c r="H480" s="33"/>
      <c r="I480" s="139"/>
      <c r="J480" s="158"/>
      <c r="K480" s="33"/>
      <c r="L480" s="33"/>
      <c r="M480" s="33"/>
      <c r="N480" s="139"/>
      <c r="O480" s="33"/>
      <c r="P480" s="33"/>
      <c r="Q480" s="33"/>
      <c r="R480" s="139"/>
      <c r="S480" s="158"/>
      <c r="T480" s="33"/>
    </row>
    <row r="481" spans="1:20" ht="12.75" outlineLevel="1">
      <c r="A481" s="2" t="s">
        <v>43</v>
      </c>
      <c r="B481" s="32">
        <f>B27*$M144</f>
        <v>273813.06502928206</v>
      </c>
      <c r="C481" s="32">
        <f>C27*$M144</f>
        <v>420987.5874825212</v>
      </c>
      <c r="D481" s="32">
        <f>D27*$M144</f>
        <v>420987.5874825212</v>
      </c>
      <c r="E481" s="139">
        <f>B481</f>
        <v>273813.06502928206</v>
      </c>
      <c r="F481" s="32">
        <f>F27*$M144</f>
        <v>468904.8738626456</v>
      </c>
      <c r="G481" s="32">
        <f>G27*$M144</f>
        <v>468904.8738626456</v>
      </c>
      <c r="H481" s="32">
        <f>H27*$M144</f>
        <v>468904.8738626456</v>
      </c>
      <c r="I481" s="139">
        <f>F481</f>
        <v>468904.8738626456</v>
      </c>
      <c r="J481" s="158">
        <f>B481</f>
        <v>273813.06502928206</v>
      </c>
      <c r="K481" s="32">
        <f>K27*$M144</f>
        <v>557894.1199971623</v>
      </c>
      <c r="L481" s="32">
        <f>L27*$M144</f>
        <v>503131.50699130585</v>
      </c>
      <c r="M481" s="32">
        <f>M27*$M144</f>
        <v>557894.1199971623</v>
      </c>
      <c r="N481" s="139">
        <f>K481</f>
        <v>557894.1199971623</v>
      </c>
      <c r="O481" s="32">
        <f>O27*$M144</f>
        <v>523667.486868502</v>
      </c>
      <c r="P481" s="32">
        <f>P27*$M144</f>
        <v>523667.486868502</v>
      </c>
      <c r="Q481" s="32">
        <f>Q27*$M144</f>
        <v>523667.486868502</v>
      </c>
      <c r="R481" s="139">
        <f>O481</f>
        <v>523667.486868502</v>
      </c>
      <c r="S481" s="158">
        <f>K481</f>
        <v>557894.1199971623</v>
      </c>
      <c r="T481" s="32">
        <f>B481</f>
        <v>273813.06502928206</v>
      </c>
    </row>
    <row r="482" spans="1:20" ht="12.75" outlineLevel="1">
      <c r="A482" s="1" t="s">
        <v>44</v>
      </c>
      <c r="B482" s="33"/>
      <c r="C482" s="33"/>
      <c r="D482" s="33"/>
      <c r="E482" s="139"/>
      <c r="F482" s="33"/>
      <c r="G482" s="33"/>
      <c r="H482" s="33"/>
      <c r="I482" s="139"/>
      <c r="J482" s="158"/>
      <c r="K482" s="33"/>
      <c r="L482" s="33"/>
      <c r="M482" s="33"/>
      <c r="N482" s="139"/>
      <c r="O482" s="33"/>
      <c r="P482" s="33"/>
      <c r="Q482" s="33"/>
      <c r="R482" s="139"/>
      <c r="S482" s="158"/>
      <c r="T482" s="33"/>
    </row>
    <row r="483" spans="1:20" ht="12.75" outlineLevel="1">
      <c r="A483" s="2" t="s">
        <v>45</v>
      </c>
      <c r="B483" s="32">
        <f>B29*$M146</f>
        <v>635467.8118316579</v>
      </c>
      <c r="C483" s="32">
        <f>C29*$M146</f>
        <v>1195473.8210083062</v>
      </c>
      <c r="D483" s="32">
        <f>D29*$M146</f>
        <v>1235190.559247785</v>
      </c>
      <c r="E483" s="139">
        <f>B483</f>
        <v>635467.8118316579</v>
      </c>
      <c r="F483" s="32">
        <f>F29*$M146</f>
        <v>1060436.910994079</v>
      </c>
      <c r="G483" s="32">
        <f>G29*$M146</f>
        <v>1044550.2156982876</v>
      </c>
      <c r="H483" s="32">
        <f>H29*$M146</f>
        <v>1020720.1727546004</v>
      </c>
      <c r="I483" s="139">
        <f>F483</f>
        <v>1060436.910994079</v>
      </c>
      <c r="J483" s="158">
        <f>B483</f>
        <v>635467.8118316579</v>
      </c>
      <c r="K483" s="32">
        <f>K29*$M146</f>
        <v>1163700.4304167235</v>
      </c>
      <c r="L483" s="32">
        <f>L29*$M146</f>
        <v>1012776.8251067047</v>
      </c>
      <c r="M483" s="32">
        <f>M29*$M146</f>
        <v>1048521.8895222355</v>
      </c>
      <c r="N483" s="139">
        <f>K483</f>
        <v>1163700.4304167235</v>
      </c>
      <c r="O483" s="32">
        <f>O29*$M146</f>
        <v>1052493.5633461834</v>
      </c>
      <c r="P483" s="32">
        <f>P29*$M146</f>
        <v>1080295.2801138184</v>
      </c>
      <c r="Q483" s="32">
        <f>Q29*$M146</f>
        <v>1131927.0398251405</v>
      </c>
      <c r="R483" s="139">
        <f>O483</f>
        <v>1052493.5633461834</v>
      </c>
      <c r="S483" s="158">
        <f>K483</f>
        <v>1163700.4304167235</v>
      </c>
      <c r="T483" s="32">
        <f>B483</f>
        <v>635467.8118316579</v>
      </c>
    </row>
    <row r="484" spans="2:20" ht="12.75">
      <c r="B484" s="216">
        <f aca="true" t="shared" si="338" ref="B484:T484">SUM(B459:B483)</f>
        <v>5163275.8350132145</v>
      </c>
      <c r="C484" s="34">
        <f t="shared" si="338"/>
        <v>7551779.908297164</v>
      </c>
      <c r="D484" s="34">
        <f t="shared" si="338"/>
        <v>7591496.646536644</v>
      </c>
      <c r="E484" s="139">
        <f t="shared" si="338"/>
        <v>5163275.8350132145</v>
      </c>
      <c r="F484" s="34">
        <f t="shared" si="338"/>
        <v>7867148.649191174</v>
      </c>
      <c r="G484" s="34">
        <f t="shared" si="338"/>
        <v>7851261.953895383</v>
      </c>
      <c r="H484" s="34">
        <f t="shared" si="338"/>
        <v>7827431.910951695</v>
      </c>
      <c r="I484" s="139">
        <f t="shared" si="338"/>
        <v>7867148.649191174</v>
      </c>
      <c r="J484" s="158">
        <f t="shared" si="338"/>
        <v>5163275.8350132145</v>
      </c>
      <c r="K484" s="34">
        <f t="shared" si="338"/>
        <v>8402591.396366235</v>
      </c>
      <c r="L484" s="34">
        <f t="shared" si="338"/>
        <v>7984905.23428558</v>
      </c>
      <c r="M484" s="34">
        <f t="shared" si="338"/>
        <v>8350510.106268444</v>
      </c>
      <c r="N484" s="139">
        <f t="shared" si="338"/>
        <v>8402591.396366235</v>
      </c>
      <c r="O484" s="34">
        <f t="shared" si="338"/>
        <v>8192284.942451134</v>
      </c>
      <c r="P484" s="34">
        <f t="shared" si="338"/>
        <v>8220086.659218769</v>
      </c>
      <c r="Q484" s="34">
        <f t="shared" si="338"/>
        <v>8271718.418930091</v>
      </c>
      <c r="R484" s="139">
        <f t="shared" si="338"/>
        <v>8192284.942451134</v>
      </c>
      <c r="S484" s="158">
        <f t="shared" si="338"/>
        <v>8402591.396366235</v>
      </c>
      <c r="T484" s="34">
        <f t="shared" si="338"/>
        <v>5163275.8350132145</v>
      </c>
    </row>
    <row r="485" ht="12.75">
      <c r="A485" s="3" t="s">
        <v>103</v>
      </c>
    </row>
    <row r="486" spans="1:20" ht="12.75" hidden="1" outlineLevel="1">
      <c r="A486" t="s">
        <v>1</v>
      </c>
      <c r="B486" s="15" t="s">
        <v>2</v>
      </c>
      <c r="C486" s="15" t="s">
        <v>3</v>
      </c>
      <c r="D486" s="15" t="s">
        <v>4</v>
      </c>
      <c r="E486" s="137" t="s">
        <v>5</v>
      </c>
      <c r="F486" s="15" t="s">
        <v>6</v>
      </c>
      <c r="G486" s="15" t="s">
        <v>7</v>
      </c>
      <c r="H486" s="15" t="s">
        <v>8</v>
      </c>
      <c r="I486" s="137" t="s">
        <v>9</v>
      </c>
      <c r="J486" s="156" t="s">
        <v>10</v>
      </c>
      <c r="K486" s="15" t="s">
        <v>11</v>
      </c>
      <c r="L486" s="15" t="s">
        <v>12</v>
      </c>
      <c r="M486" s="15" t="s">
        <v>13</v>
      </c>
      <c r="N486" s="137" t="s">
        <v>14</v>
      </c>
      <c r="O486" s="15" t="s">
        <v>15</v>
      </c>
      <c r="P486" s="15" t="s">
        <v>16</v>
      </c>
      <c r="Q486" s="15" t="s">
        <v>17</v>
      </c>
      <c r="R486" s="137" t="s">
        <v>18</v>
      </c>
      <c r="S486" s="156" t="s">
        <v>19</v>
      </c>
      <c r="T486" s="15">
        <v>2005</v>
      </c>
    </row>
    <row r="487" spans="1:20" ht="12.75" hidden="1" outlineLevel="1">
      <c r="A487" s="1" t="s">
        <v>20</v>
      </c>
      <c r="B487" s="31"/>
      <c r="C487" s="31"/>
      <c r="D487" s="31"/>
      <c r="F487" s="31"/>
      <c r="G487" s="31"/>
      <c r="H487" s="31"/>
      <c r="K487" s="31"/>
      <c r="L487" s="31"/>
      <c r="M487" s="31"/>
      <c r="O487" s="31"/>
      <c r="P487" s="31"/>
      <c r="Q487" s="31"/>
      <c r="T487" s="31"/>
    </row>
    <row r="488" spans="1:20" ht="12.75" hidden="1" outlineLevel="1">
      <c r="A488" s="2" t="s">
        <v>21</v>
      </c>
      <c r="B488" s="222">
        <f>B64*$M122</f>
        <v>290131.20726027846</v>
      </c>
      <c r="C488" s="32">
        <f>C64*$M122</f>
        <v>290131.20726027846</v>
      </c>
      <c r="D488" s="32">
        <f>D64*$M122</f>
        <v>306710.1333894373</v>
      </c>
      <c r="E488" s="139">
        <f aca="true" t="shared" si="339" ref="E488:E493">D488</f>
        <v>306710.1333894373</v>
      </c>
      <c r="F488" s="32">
        <f aca="true" t="shared" si="340" ref="F488:H493">F64*$M122</f>
        <v>306710.1333894373</v>
      </c>
      <c r="G488" s="32">
        <f t="shared" si="340"/>
        <v>306710.1333894373</v>
      </c>
      <c r="H488" s="32">
        <f t="shared" si="340"/>
        <v>356446.91177691356</v>
      </c>
      <c r="I488" s="139">
        <f aca="true" t="shared" si="341" ref="I488:I493">H488</f>
        <v>356446.91177691356</v>
      </c>
      <c r="J488" s="158">
        <f>H488</f>
        <v>356446.91177691356</v>
      </c>
      <c r="K488" s="32">
        <f aca="true" t="shared" si="342" ref="K488:M493">K64*$M122</f>
        <v>314999.59645401663</v>
      </c>
      <c r="L488" s="32">
        <f t="shared" si="342"/>
        <v>331578.5225831754</v>
      </c>
      <c r="M488" s="32">
        <f t="shared" si="342"/>
        <v>323289.05951859604</v>
      </c>
      <c r="N488" s="139">
        <f aca="true" t="shared" si="343" ref="N488:N493">M488</f>
        <v>323289.05951859604</v>
      </c>
      <c r="O488" s="32">
        <f aca="true" t="shared" si="344" ref="O488:Q493">O64*$M122</f>
        <v>323289.05951859604</v>
      </c>
      <c r="P488" s="32">
        <f t="shared" si="344"/>
        <v>323289.05951859604</v>
      </c>
      <c r="Q488" s="32">
        <f t="shared" si="344"/>
        <v>323289.05951859604</v>
      </c>
      <c r="R488" s="139">
        <f aca="true" t="shared" si="345" ref="R488:R493">Q488</f>
        <v>323289.05951859604</v>
      </c>
      <c r="S488" s="158">
        <f>Q488</f>
        <v>323289.05951859604</v>
      </c>
      <c r="T488" s="32">
        <f aca="true" t="shared" si="346" ref="T488:T493">Q488</f>
        <v>323289.05951859604</v>
      </c>
    </row>
    <row r="489" spans="1:20" ht="12.75" hidden="1" outlineLevel="1">
      <c r="A489" s="2" t="s">
        <v>22</v>
      </c>
      <c r="B489" s="32">
        <f aca="true" t="shared" si="347" ref="B489:D493">B65*$M123</f>
        <v>128738.27975929799</v>
      </c>
      <c r="C489" s="32">
        <f t="shared" si="347"/>
        <v>128738.27975929799</v>
      </c>
      <c r="D489" s="32">
        <f t="shared" si="347"/>
        <v>135340.24282387737</v>
      </c>
      <c r="E489" s="139">
        <f t="shared" si="339"/>
        <v>135340.24282387737</v>
      </c>
      <c r="F489" s="32">
        <f t="shared" si="340"/>
        <v>135340.24282387737</v>
      </c>
      <c r="G489" s="32">
        <f t="shared" si="340"/>
        <v>135340.24282387737</v>
      </c>
      <c r="H489" s="32">
        <f t="shared" si="340"/>
        <v>191456.92887280212</v>
      </c>
      <c r="I489" s="139">
        <f t="shared" si="341"/>
        <v>191456.92887280212</v>
      </c>
      <c r="J489" s="158">
        <f aca="true" t="shared" si="348" ref="J489:J508">H489</f>
        <v>191456.92887280212</v>
      </c>
      <c r="K489" s="32">
        <f t="shared" si="342"/>
        <v>138641.22435616708</v>
      </c>
      <c r="L489" s="32">
        <f t="shared" si="342"/>
        <v>149864.56156595203</v>
      </c>
      <c r="M489" s="32">
        <f t="shared" si="342"/>
        <v>141942.20588845675</v>
      </c>
      <c r="N489" s="139">
        <f t="shared" si="343"/>
        <v>141942.20588845675</v>
      </c>
      <c r="O489" s="32">
        <f t="shared" si="344"/>
        <v>141942.20588845675</v>
      </c>
      <c r="P489" s="32">
        <f t="shared" si="344"/>
        <v>141942.20588845675</v>
      </c>
      <c r="Q489" s="32">
        <f t="shared" si="344"/>
        <v>141942.20588845675</v>
      </c>
      <c r="R489" s="139">
        <f t="shared" si="345"/>
        <v>141942.20588845675</v>
      </c>
      <c r="S489" s="158">
        <f aca="true" t="shared" si="349" ref="S489:S508">Q489</f>
        <v>141942.20588845675</v>
      </c>
      <c r="T489" s="32">
        <f t="shared" si="346"/>
        <v>141942.20588845675</v>
      </c>
    </row>
    <row r="490" spans="1:20" ht="12.75" hidden="1" outlineLevel="1">
      <c r="A490" s="2" t="s">
        <v>23</v>
      </c>
      <c r="B490" s="32">
        <f t="shared" si="347"/>
        <v>160739.95263816265</v>
      </c>
      <c r="C490" s="32">
        <f t="shared" si="347"/>
        <v>160739.95263816265</v>
      </c>
      <c r="D490" s="32">
        <f t="shared" si="347"/>
        <v>175049.14723503173</v>
      </c>
      <c r="E490" s="139">
        <f t="shared" si="339"/>
        <v>175049.14723503173</v>
      </c>
      <c r="F490" s="32">
        <f t="shared" si="340"/>
        <v>175049.14723503173</v>
      </c>
      <c r="G490" s="32">
        <f t="shared" si="340"/>
        <v>175049.14723503173</v>
      </c>
      <c r="H490" s="32">
        <f t="shared" si="340"/>
        <v>208437.26796105958</v>
      </c>
      <c r="I490" s="139">
        <f t="shared" si="341"/>
        <v>208437.26796105958</v>
      </c>
      <c r="J490" s="158">
        <f t="shared" si="348"/>
        <v>208437.26796105958</v>
      </c>
      <c r="K490" s="32">
        <f t="shared" si="342"/>
        <v>179818.8787673214</v>
      </c>
      <c r="L490" s="32">
        <f t="shared" si="342"/>
        <v>179818.8787673214</v>
      </c>
      <c r="M490" s="32">
        <f t="shared" si="342"/>
        <v>184588.61029961111</v>
      </c>
      <c r="N490" s="139">
        <f t="shared" si="343"/>
        <v>184588.61029961111</v>
      </c>
      <c r="O490" s="32">
        <f t="shared" si="344"/>
        <v>184588.61029961111</v>
      </c>
      <c r="P490" s="32">
        <f t="shared" si="344"/>
        <v>184588.61029961111</v>
      </c>
      <c r="Q490" s="32">
        <f t="shared" si="344"/>
        <v>184588.61029961111</v>
      </c>
      <c r="R490" s="139">
        <f t="shared" si="345"/>
        <v>184588.61029961111</v>
      </c>
      <c r="S490" s="158">
        <f t="shared" si="349"/>
        <v>184588.61029961111</v>
      </c>
      <c r="T490" s="32">
        <f t="shared" si="346"/>
        <v>184588.61029961111</v>
      </c>
    </row>
    <row r="491" spans="1:20" ht="12.75" hidden="1" outlineLevel="1">
      <c r="A491" s="2" t="s">
        <v>24</v>
      </c>
      <c r="B491" s="32">
        <f t="shared" si="347"/>
        <v>32349.336534250633</v>
      </c>
      <c r="C491" s="32">
        <f t="shared" si="347"/>
        <v>32349.336534250633</v>
      </c>
      <c r="D491" s="32">
        <f t="shared" si="347"/>
        <v>33889.78113111971</v>
      </c>
      <c r="E491" s="139">
        <f t="shared" si="339"/>
        <v>33889.78113111971</v>
      </c>
      <c r="F491" s="32">
        <f t="shared" si="340"/>
        <v>33889.78113111971</v>
      </c>
      <c r="G491" s="32">
        <f t="shared" si="340"/>
        <v>33889.78113111971</v>
      </c>
      <c r="H491" s="32">
        <f t="shared" si="340"/>
        <v>34403.262663409405</v>
      </c>
      <c r="I491" s="139">
        <f t="shared" si="341"/>
        <v>34403.262663409405</v>
      </c>
      <c r="J491" s="158">
        <f t="shared" si="348"/>
        <v>34403.262663409405</v>
      </c>
      <c r="K491" s="32">
        <f t="shared" si="342"/>
        <v>34403.262663409405</v>
      </c>
      <c r="L491" s="32">
        <f t="shared" si="342"/>
        <v>34403.262663409405</v>
      </c>
      <c r="M491" s="32">
        <f t="shared" si="342"/>
        <v>34916.744195699095</v>
      </c>
      <c r="N491" s="139">
        <f t="shared" si="343"/>
        <v>34916.744195699095</v>
      </c>
      <c r="O491" s="32">
        <f t="shared" si="344"/>
        <v>34916.744195699095</v>
      </c>
      <c r="P491" s="32">
        <f t="shared" si="344"/>
        <v>34916.744195699095</v>
      </c>
      <c r="Q491" s="32">
        <f t="shared" si="344"/>
        <v>34916.744195699095</v>
      </c>
      <c r="R491" s="139">
        <f t="shared" si="345"/>
        <v>34916.744195699095</v>
      </c>
      <c r="S491" s="158">
        <f t="shared" si="349"/>
        <v>34916.744195699095</v>
      </c>
      <c r="T491" s="32">
        <f t="shared" si="346"/>
        <v>34916.744195699095</v>
      </c>
    </row>
    <row r="492" spans="1:20" ht="12.75" hidden="1" outlineLevel="1">
      <c r="A492" s="2" t="s">
        <v>25</v>
      </c>
      <c r="B492" s="32">
        <f t="shared" si="347"/>
        <v>31981.25</v>
      </c>
      <c r="C492" s="32">
        <f t="shared" si="347"/>
        <v>31981.25</v>
      </c>
      <c r="D492" s="32">
        <f t="shared" si="347"/>
        <v>34106.25</v>
      </c>
      <c r="E492" s="139">
        <f t="shared" si="339"/>
        <v>34106.25</v>
      </c>
      <c r="F492" s="32">
        <f t="shared" si="340"/>
        <v>34106.25</v>
      </c>
      <c r="G492" s="32">
        <f t="shared" si="340"/>
        <v>34106.25</v>
      </c>
      <c r="H492" s="32">
        <f t="shared" si="340"/>
        <v>35168.75</v>
      </c>
      <c r="I492" s="139">
        <f t="shared" si="341"/>
        <v>35168.75</v>
      </c>
      <c r="J492" s="158">
        <f t="shared" si="348"/>
        <v>35168.75</v>
      </c>
      <c r="K492" s="32">
        <f t="shared" si="342"/>
        <v>35168.75</v>
      </c>
      <c r="L492" s="32">
        <f t="shared" si="342"/>
        <v>35168.75</v>
      </c>
      <c r="M492" s="32">
        <f t="shared" si="342"/>
        <v>36231.25</v>
      </c>
      <c r="N492" s="139">
        <f t="shared" si="343"/>
        <v>36231.25</v>
      </c>
      <c r="O492" s="32">
        <f t="shared" si="344"/>
        <v>36231.25</v>
      </c>
      <c r="P492" s="32">
        <f t="shared" si="344"/>
        <v>36231.25</v>
      </c>
      <c r="Q492" s="32">
        <f t="shared" si="344"/>
        <v>36231.25</v>
      </c>
      <c r="R492" s="139">
        <f t="shared" si="345"/>
        <v>36231.25</v>
      </c>
      <c r="S492" s="158">
        <f t="shared" si="349"/>
        <v>36231.25</v>
      </c>
      <c r="T492" s="32">
        <f t="shared" si="346"/>
        <v>36231.25</v>
      </c>
    </row>
    <row r="493" spans="1:20" ht="12.75" hidden="1" outlineLevel="1">
      <c r="A493" s="2" t="s">
        <v>26</v>
      </c>
      <c r="B493" s="32">
        <f t="shared" si="347"/>
        <v>58187.5</v>
      </c>
      <c r="C493" s="32">
        <f t="shared" si="347"/>
        <v>58187.5</v>
      </c>
      <c r="D493" s="32">
        <f t="shared" si="347"/>
        <v>64750</v>
      </c>
      <c r="E493" s="139">
        <f t="shared" si="339"/>
        <v>64750</v>
      </c>
      <c r="F493" s="32">
        <f t="shared" si="340"/>
        <v>64750</v>
      </c>
      <c r="G493" s="32">
        <f t="shared" si="340"/>
        <v>64750</v>
      </c>
      <c r="H493" s="32">
        <f t="shared" si="340"/>
        <v>69125</v>
      </c>
      <c r="I493" s="139">
        <f t="shared" si="341"/>
        <v>69125</v>
      </c>
      <c r="J493" s="158">
        <f t="shared" si="348"/>
        <v>69125</v>
      </c>
      <c r="K493" s="32">
        <f t="shared" si="342"/>
        <v>69125</v>
      </c>
      <c r="L493" s="32">
        <f t="shared" si="342"/>
        <v>69125</v>
      </c>
      <c r="M493" s="32">
        <f t="shared" si="342"/>
        <v>73500</v>
      </c>
      <c r="N493" s="139">
        <f t="shared" si="343"/>
        <v>73500</v>
      </c>
      <c r="O493" s="32">
        <f t="shared" si="344"/>
        <v>73500</v>
      </c>
      <c r="P493" s="32">
        <f t="shared" si="344"/>
        <v>73500</v>
      </c>
      <c r="Q493" s="32">
        <f t="shared" si="344"/>
        <v>73500</v>
      </c>
      <c r="R493" s="139">
        <f t="shared" si="345"/>
        <v>73500</v>
      </c>
      <c r="S493" s="158">
        <f t="shared" si="349"/>
        <v>73500</v>
      </c>
      <c r="T493" s="32">
        <f t="shared" si="346"/>
        <v>73500</v>
      </c>
    </row>
    <row r="494" spans="1:20" ht="12.75" hidden="1" outlineLevel="1">
      <c r="A494" s="1" t="s">
        <v>27</v>
      </c>
      <c r="B494" s="33"/>
      <c r="C494" s="33"/>
      <c r="D494" s="33"/>
      <c r="E494" s="139"/>
      <c r="F494" s="33"/>
      <c r="G494" s="33"/>
      <c r="H494" s="33"/>
      <c r="I494" s="139"/>
      <c r="J494" s="158">
        <f t="shared" si="348"/>
        <v>0</v>
      </c>
      <c r="K494" s="33"/>
      <c r="L494" s="33"/>
      <c r="M494" s="33"/>
      <c r="N494" s="139"/>
      <c r="O494" s="33"/>
      <c r="P494" s="33"/>
      <c r="Q494" s="33"/>
      <c r="R494" s="139"/>
      <c r="S494" s="158">
        <f t="shared" si="349"/>
        <v>0</v>
      </c>
      <c r="T494" s="33"/>
    </row>
    <row r="495" spans="1:20" ht="12.75" hidden="1" outlineLevel="1">
      <c r="A495" s="2" t="s">
        <v>28</v>
      </c>
      <c r="B495" s="32">
        <f aca="true" t="shared" si="350" ref="B495:D497">B71*$M129</f>
        <v>386908.8072107143</v>
      </c>
      <c r="C495" s="32">
        <f t="shared" si="350"/>
        <v>386908.8072107143</v>
      </c>
      <c r="D495" s="32">
        <f t="shared" si="350"/>
        <v>411870.6657404378</v>
      </c>
      <c r="E495" s="139">
        <f>D495</f>
        <v>411870.6657404378</v>
      </c>
      <c r="F495" s="32">
        <f aca="true" t="shared" si="351" ref="F495:H497">F71*$M129</f>
        <v>411870.6657404378</v>
      </c>
      <c r="G495" s="32">
        <f t="shared" si="351"/>
        <v>411870.6657404378</v>
      </c>
      <c r="H495" s="32">
        <f t="shared" si="351"/>
        <v>436832.5242701613</v>
      </c>
      <c r="I495" s="139">
        <f>H495</f>
        <v>436832.5242701613</v>
      </c>
      <c r="J495" s="158">
        <f t="shared" si="348"/>
        <v>436832.5242701613</v>
      </c>
      <c r="K495" s="32">
        <f aca="true" t="shared" si="352" ref="K495:M497">K71*$M129</f>
        <v>416030.9754953917</v>
      </c>
      <c r="L495" s="32">
        <f t="shared" si="352"/>
        <v>432672.2145152074</v>
      </c>
      <c r="M495" s="32">
        <f t="shared" si="352"/>
        <v>420191.28525034565</v>
      </c>
      <c r="N495" s="139">
        <f>M495</f>
        <v>420191.28525034565</v>
      </c>
      <c r="O495" s="32">
        <f aca="true" t="shared" si="353" ref="O495:Q497">O71*$M129</f>
        <v>420191.28525034565</v>
      </c>
      <c r="P495" s="32">
        <f t="shared" si="353"/>
        <v>420191.28525034565</v>
      </c>
      <c r="Q495" s="32">
        <f t="shared" si="353"/>
        <v>420191.28525034565</v>
      </c>
      <c r="R495" s="139">
        <f>Q495</f>
        <v>420191.28525034565</v>
      </c>
      <c r="S495" s="158">
        <f t="shared" si="349"/>
        <v>420191.28525034565</v>
      </c>
      <c r="T495" s="32">
        <f>Q495</f>
        <v>420191.28525034565</v>
      </c>
    </row>
    <row r="496" spans="1:20" ht="12.75" hidden="1" outlineLevel="1">
      <c r="A496" s="2" t="s">
        <v>29</v>
      </c>
      <c r="B496" s="32">
        <f t="shared" si="350"/>
        <v>215576.3840720046</v>
      </c>
      <c r="C496" s="32">
        <f t="shared" si="350"/>
        <v>215576.3840720046</v>
      </c>
      <c r="D496" s="32">
        <f t="shared" si="350"/>
        <v>238792.30235668205</v>
      </c>
      <c r="E496" s="139">
        <f aca="true" t="shared" si="354" ref="E496:E512">D496</f>
        <v>238792.30235668205</v>
      </c>
      <c r="F496" s="32">
        <f t="shared" si="351"/>
        <v>238792.30235668205</v>
      </c>
      <c r="G496" s="32">
        <f t="shared" si="351"/>
        <v>238792.30235668205</v>
      </c>
      <c r="H496" s="32">
        <f t="shared" si="351"/>
        <v>253716.82125397466</v>
      </c>
      <c r="I496" s="139">
        <f aca="true" t="shared" si="355" ref="I496:I512">H496</f>
        <v>253716.82125397466</v>
      </c>
      <c r="J496" s="158">
        <f t="shared" si="348"/>
        <v>253716.82125397466</v>
      </c>
      <c r="K496" s="32">
        <f t="shared" si="352"/>
        <v>245425.42186658987</v>
      </c>
      <c r="L496" s="32">
        <f t="shared" si="352"/>
        <v>252721.8533274885</v>
      </c>
      <c r="M496" s="32">
        <f t="shared" si="352"/>
        <v>248741.9816215438</v>
      </c>
      <c r="N496" s="139">
        <f aca="true" t="shared" si="356" ref="N496:N512">M496</f>
        <v>248741.9816215438</v>
      </c>
      <c r="O496" s="32">
        <f t="shared" si="353"/>
        <v>248741.9816215438</v>
      </c>
      <c r="P496" s="32">
        <f t="shared" si="353"/>
        <v>248741.9816215438</v>
      </c>
      <c r="Q496" s="32">
        <f t="shared" si="353"/>
        <v>248741.9816215438</v>
      </c>
      <c r="R496" s="139">
        <f aca="true" t="shared" si="357" ref="R496:R512">Q496</f>
        <v>248741.9816215438</v>
      </c>
      <c r="S496" s="158">
        <f t="shared" si="349"/>
        <v>248741.9816215438</v>
      </c>
      <c r="T496" s="32">
        <f>Q496</f>
        <v>248741.9816215438</v>
      </c>
    </row>
    <row r="497" spans="1:20" ht="12.75" hidden="1" outlineLevel="1">
      <c r="A497" s="2" t="s">
        <v>30</v>
      </c>
      <c r="B497" s="32">
        <f t="shared" si="350"/>
        <v>248836.1072576037</v>
      </c>
      <c r="C497" s="32">
        <f t="shared" si="350"/>
        <v>248836.1072576037</v>
      </c>
      <c r="D497" s="32">
        <f t="shared" si="350"/>
        <v>272762.65603237326</v>
      </c>
      <c r="E497" s="139">
        <f t="shared" si="354"/>
        <v>272762.65603237326</v>
      </c>
      <c r="F497" s="32">
        <f t="shared" si="351"/>
        <v>272762.65603237326</v>
      </c>
      <c r="G497" s="32">
        <f t="shared" si="351"/>
        <v>272762.65603237326</v>
      </c>
      <c r="H497" s="32">
        <f t="shared" si="351"/>
        <v>289032.7091992166</v>
      </c>
      <c r="I497" s="139">
        <f t="shared" si="355"/>
        <v>289032.7091992166</v>
      </c>
      <c r="J497" s="158">
        <f t="shared" si="348"/>
        <v>289032.7091992166</v>
      </c>
      <c r="K497" s="32">
        <f t="shared" si="352"/>
        <v>274676.7799343548</v>
      </c>
      <c r="L497" s="32">
        <f t="shared" si="352"/>
        <v>281854.7445667857</v>
      </c>
      <c r="M497" s="32">
        <f t="shared" si="352"/>
        <v>277547.9657873272</v>
      </c>
      <c r="N497" s="139">
        <f t="shared" si="356"/>
        <v>277547.9657873272</v>
      </c>
      <c r="O497" s="32">
        <f t="shared" si="353"/>
        <v>277547.9657873272</v>
      </c>
      <c r="P497" s="32">
        <f t="shared" si="353"/>
        <v>277547.9657873272</v>
      </c>
      <c r="Q497" s="32">
        <f t="shared" si="353"/>
        <v>277547.9657873272</v>
      </c>
      <c r="R497" s="139">
        <f t="shared" si="357"/>
        <v>277547.9657873272</v>
      </c>
      <c r="S497" s="158">
        <f t="shared" si="349"/>
        <v>277547.9657873272</v>
      </c>
      <c r="T497" s="32">
        <f>Q497</f>
        <v>277547.9657873272</v>
      </c>
    </row>
    <row r="498" spans="1:20" ht="12.75" hidden="1" outlineLevel="1">
      <c r="A498" s="1" t="s">
        <v>31</v>
      </c>
      <c r="B498" s="33"/>
      <c r="C498" s="33"/>
      <c r="D498" s="33"/>
      <c r="E498" s="139"/>
      <c r="F498" s="33"/>
      <c r="G498" s="33"/>
      <c r="H498" s="33"/>
      <c r="I498" s="139"/>
      <c r="J498" s="158">
        <f t="shared" si="348"/>
        <v>0</v>
      </c>
      <c r="K498" s="33"/>
      <c r="L498" s="33"/>
      <c r="M498" s="33"/>
      <c r="N498" s="139"/>
      <c r="O498" s="33"/>
      <c r="P498" s="33"/>
      <c r="Q498" s="33"/>
      <c r="R498" s="139"/>
      <c r="S498" s="158">
        <f t="shared" si="349"/>
        <v>0</v>
      </c>
      <c r="T498" s="33"/>
    </row>
    <row r="499" spans="1:20" ht="12.75" hidden="1" outlineLevel="1">
      <c r="A499" s="2" t="s">
        <v>32</v>
      </c>
      <c r="B499" s="32">
        <f aca="true" t="shared" si="358" ref="B499:D501">B75*$M133</f>
        <v>424351.59500529955</v>
      </c>
      <c r="C499" s="32">
        <f t="shared" si="358"/>
        <v>424351.59500529955</v>
      </c>
      <c r="D499" s="32">
        <f t="shared" si="358"/>
        <v>426431.7498827765</v>
      </c>
      <c r="E499" s="139">
        <f t="shared" si="354"/>
        <v>426431.7498827765</v>
      </c>
      <c r="F499" s="32">
        <f aca="true" t="shared" si="359" ref="F499:H503">F75*$M133</f>
        <v>426431.7498827765</v>
      </c>
      <c r="G499" s="32">
        <f t="shared" si="359"/>
        <v>426431.7498827765</v>
      </c>
      <c r="H499" s="32">
        <f t="shared" si="359"/>
        <v>445153.14378006913</v>
      </c>
      <c r="I499" s="139">
        <f t="shared" si="355"/>
        <v>445153.14378006913</v>
      </c>
      <c r="J499" s="158">
        <f t="shared" si="348"/>
        <v>445153.14378006913</v>
      </c>
      <c r="K499" s="32">
        <f aca="true" t="shared" si="360" ref="K499:M503">K75*$M133</f>
        <v>428511.90476025344</v>
      </c>
      <c r="L499" s="32">
        <f t="shared" si="360"/>
        <v>445153.14378006913</v>
      </c>
      <c r="M499" s="32">
        <f t="shared" si="360"/>
        <v>430592.0596377304</v>
      </c>
      <c r="N499" s="139">
        <f t="shared" si="356"/>
        <v>430592.0596377304</v>
      </c>
      <c r="O499" s="32">
        <f aca="true" t="shared" si="361" ref="O499:Q503">O75*$M133</f>
        <v>430592.0596377304</v>
      </c>
      <c r="P499" s="32">
        <f t="shared" si="361"/>
        <v>430592.0596377304</v>
      </c>
      <c r="Q499" s="32">
        <f t="shared" si="361"/>
        <v>430592.0596377304</v>
      </c>
      <c r="R499" s="139">
        <f t="shared" si="357"/>
        <v>430592.0596377304</v>
      </c>
      <c r="S499" s="158">
        <f t="shared" si="349"/>
        <v>430592.0596377304</v>
      </c>
      <c r="T499" s="32">
        <f>Q499</f>
        <v>430592.0596377304</v>
      </c>
    </row>
    <row r="500" spans="1:20" ht="12.75" hidden="1" outlineLevel="1">
      <c r="A500" s="2" t="s">
        <v>33</v>
      </c>
      <c r="B500" s="32">
        <f t="shared" si="358"/>
        <v>463323.39776706224</v>
      </c>
      <c r="C500" s="32">
        <f t="shared" si="358"/>
        <v>463323.39776706224</v>
      </c>
      <c r="D500" s="32">
        <f t="shared" si="358"/>
        <v>466639.95752201614</v>
      </c>
      <c r="E500" s="139">
        <f t="shared" si="354"/>
        <v>466639.95752201614</v>
      </c>
      <c r="F500" s="32">
        <f t="shared" si="359"/>
        <v>466639.95752201614</v>
      </c>
      <c r="G500" s="32">
        <f t="shared" si="359"/>
        <v>466639.95752201614</v>
      </c>
      <c r="H500" s="32">
        <f t="shared" si="359"/>
        <v>479906.1965418318</v>
      </c>
      <c r="I500" s="139">
        <f t="shared" si="355"/>
        <v>479906.1965418318</v>
      </c>
      <c r="J500" s="158">
        <f t="shared" si="348"/>
        <v>479906.1965418318</v>
      </c>
      <c r="K500" s="32">
        <f t="shared" si="360"/>
        <v>469956.5172769701</v>
      </c>
      <c r="L500" s="32">
        <f t="shared" si="360"/>
        <v>489855.87580669357</v>
      </c>
      <c r="M500" s="32">
        <f t="shared" si="360"/>
        <v>471614.797154447</v>
      </c>
      <c r="N500" s="139">
        <f t="shared" si="356"/>
        <v>471614.797154447</v>
      </c>
      <c r="O500" s="32">
        <f t="shared" si="361"/>
        <v>471614.797154447</v>
      </c>
      <c r="P500" s="32">
        <f t="shared" si="361"/>
        <v>471614.797154447</v>
      </c>
      <c r="Q500" s="32">
        <f t="shared" si="361"/>
        <v>471614.797154447</v>
      </c>
      <c r="R500" s="139">
        <f t="shared" si="357"/>
        <v>471614.797154447</v>
      </c>
      <c r="S500" s="158">
        <f t="shared" si="349"/>
        <v>471614.797154447</v>
      </c>
      <c r="T500" s="32">
        <f>Q500</f>
        <v>471614.797154447</v>
      </c>
    </row>
    <row r="501" spans="1:20" ht="12.75" hidden="1" outlineLevel="1">
      <c r="A501" s="2" t="s">
        <v>34</v>
      </c>
      <c r="B501" s="32">
        <f t="shared" si="358"/>
        <v>354112.92186658987</v>
      </c>
      <c r="C501" s="32">
        <f t="shared" si="358"/>
        <v>354112.92186658987</v>
      </c>
      <c r="D501" s="32">
        <f t="shared" si="358"/>
        <v>358898.23162154376</v>
      </c>
      <c r="E501" s="139">
        <f t="shared" si="354"/>
        <v>358898.23162154376</v>
      </c>
      <c r="F501" s="32">
        <f t="shared" si="359"/>
        <v>358898.23162154376</v>
      </c>
      <c r="G501" s="32">
        <f t="shared" si="359"/>
        <v>358898.23162154376</v>
      </c>
      <c r="H501" s="32">
        <f t="shared" si="359"/>
        <v>370861.5060089286</v>
      </c>
      <c r="I501" s="139">
        <f t="shared" si="355"/>
        <v>370861.5060089286</v>
      </c>
      <c r="J501" s="158">
        <f t="shared" si="348"/>
        <v>370861.5060089286</v>
      </c>
      <c r="K501" s="32">
        <f t="shared" si="360"/>
        <v>361290.88649902074</v>
      </c>
      <c r="L501" s="32">
        <f t="shared" si="360"/>
        <v>373254.16088640556</v>
      </c>
      <c r="M501" s="32">
        <f t="shared" si="360"/>
        <v>363683.5413764977</v>
      </c>
      <c r="N501" s="139">
        <f t="shared" si="356"/>
        <v>363683.5413764977</v>
      </c>
      <c r="O501" s="32">
        <f t="shared" si="361"/>
        <v>363683.5413764977</v>
      </c>
      <c r="P501" s="32">
        <f t="shared" si="361"/>
        <v>363683.5413764977</v>
      </c>
      <c r="Q501" s="32">
        <f t="shared" si="361"/>
        <v>363683.5413764977</v>
      </c>
      <c r="R501" s="139">
        <f t="shared" si="357"/>
        <v>363683.5413764977</v>
      </c>
      <c r="S501" s="158">
        <f t="shared" si="349"/>
        <v>363683.5413764977</v>
      </c>
      <c r="T501" s="32">
        <f>Q501</f>
        <v>363683.5413764977</v>
      </c>
    </row>
    <row r="502" spans="1:20" ht="12.75" hidden="1" outlineLevel="1">
      <c r="A502" s="2" t="s">
        <v>35</v>
      </c>
      <c r="B502" s="32">
        <f aca="true" t="shared" si="362" ref="B502:D503">B78*$M136</f>
        <v>291221.6828467742</v>
      </c>
      <c r="C502" s="32">
        <f t="shared" si="362"/>
        <v>291221.6828467742</v>
      </c>
      <c r="D502" s="32">
        <f t="shared" si="362"/>
        <v>293301.83772425115</v>
      </c>
      <c r="E502" s="139">
        <f t="shared" si="354"/>
        <v>293301.83772425115</v>
      </c>
      <c r="F502" s="32">
        <f t="shared" si="359"/>
        <v>293301.83772425115</v>
      </c>
      <c r="G502" s="32">
        <f t="shared" si="359"/>
        <v>293301.83772425115</v>
      </c>
      <c r="H502" s="32">
        <f t="shared" si="359"/>
        <v>303702.612111636</v>
      </c>
      <c r="I502" s="139">
        <f t="shared" si="355"/>
        <v>303702.612111636</v>
      </c>
      <c r="J502" s="158">
        <f t="shared" si="348"/>
        <v>303702.612111636</v>
      </c>
      <c r="K502" s="32">
        <f t="shared" si="360"/>
        <v>295381.9926017281</v>
      </c>
      <c r="L502" s="32">
        <f t="shared" si="360"/>
        <v>316183.5413764977</v>
      </c>
      <c r="M502" s="32">
        <f t="shared" si="360"/>
        <v>297462.1474792051</v>
      </c>
      <c r="N502" s="139">
        <f t="shared" si="356"/>
        <v>297462.1474792051</v>
      </c>
      <c r="O502" s="32">
        <f t="shared" si="361"/>
        <v>297462.1474792051</v>
      </c>
      <c r="P502" s="32">
        <f t="shared" si="361"/>
        <v>297462.1474792051</v>
      </c>
      <c r="Q502" s="32">
        <f t="shared" si="361"/>
        <v>297462.1474792051</v>
      </c>
      <c r="R502" s="139">
        <f t="shared" si="357"/>
        <v>297462.1474792051</v>
      </c>
      <c r="S502" s="158">
        <f t="shared" si="349"/>
        <v>297462.1474792051</v>
      </c>
      <c r="T502" s="32">
        <f>Q502</f>
        <v>297462.1474792051</v>
      </c>
    </row>
    <row r="503" spans="1:20" ht="12.75" hidden="1" outlineLevel="1">
      <c r="A503" s="2" t="s">
        <v>36</v>
      </c>
      <c r="B503" s="32">
        <f t="shared" si="362"/>
        <v>64600</v>
      </c>
      <c r="C503" s="32">
        <f t="shared" si="362"/>
        <v>64600</v>
      </c>
      <c r="D503" s="32">
        <f t="shared" si="362"/>
        <v>65193.75</v>
      </c>
      <c r="E503" s="139">
        <f t="shared" si="354"/>
        <v>65193.75</v>
      </c>
      <c r="F503" s="32">
        <f t="shared" si="359"/>
        <v>65193.75</v>
      </c>
      <c r="G503" s="32">
        <f t="shared" si="359"/>
        <v>65193.75</v>
      </c>
      <c r="H503" s="32">
        <f t="shared" si="359"/>
        <v>66500</v>
      </c>
      <c r="I503" s="139">
        <f t="shared" si="355"/>
        <v>66500</v>
      </c>
      <c r="J503" s="158">
        <f t="shared" si="348"/>
        <v>66500</v>
      </c>
      <c r="K503" s="32">
        <f t="shared" si="360"/>
        <v>65312.5</v>
      </c>
      <c r="L503" s="32">
        <f t="shared" si="360"/>
        <v>66500</v>
      </c>
      <c r="M503" s="32">
        <f t="shared" si="360"/>
        <v>65787.5</v>
      </c>
      <c r="N503" s="139">
        <f t="shared" si="356"/>
        <v>65787.5</v>
      </c>
      <c r="O503" s="32">
        <f t="shared" si="361"/>
        <v>65787.5</v>
      </c>
      <c r="P503" s="32">
        <f t="shared" si="361"/>
        <v>65787.5</v>
      </c>
      <c r="Q503" s="32">
        <f t="shared" si="361"/>
        <v>65787.5</v>
      </c>
      <c r="R503" s="139">
        <f t="shared" si="357"/>
        <v>65787.5</v>
      </c>
      <c r="S503" s="158">
        <f t="shared" si="349"/>
        <v>65787.5</v>
      </c>
      <c r="T503" s="32">
        <f>Q503</f>
        <v>65787.5</v>
      </c>
    </row>
    <row r="504" spans="1:20" ht="12.75" hidden="1" outlineLevel="1">
      <c r="A504" s="1" t="s">
        <v>37</v>
      </c>
      <c r="B504" s="33"/>
      <c r="C504" s="33"/>
      <c r="D504" s="33"/>
      <c r="E504" s="139"/>
      <c r="F504" s="33"/>
      <c r="G504" s="33"/>
      <c r="H504" s="33"/>
      <c r="I504" s="139"/>
      <c r="J504" s="158">
        <f t="shared" si="348"/>
        <v>0</v>
      </c>
      <c r="K504" s="33"/>
      <c r="L504" s="33"/>
      <c r="M504" s="33"/>
      <c r="N504" s="139"/>
      <c r="O504" s="33"/>
      <c r="P504" s="33"/>
      <c r="Q504" s="33"/>
      <c r="R504" s="139"/>
      <c r="S504" s="158">
        <f t="shared" si="349"/>
        <v>0</v>
      </c>
      <c r="T504" s="33"/>
    </row>
    <row r="505" spans="1:20" ht="12.75" hidden="1" outlineLevel="1">
      <c r="A505" s="2" t="s">
        <v>38</v>
      </c>
      <c r="B505" s="32">
        <f aca="true" t="shared" si="363" ref="B505:D506">B81*$M139</f>
        <v>1155600.9404827023</v>
      </c>
      <c r="C505" s="32">
        <f t="shared" si="363"/>
        <v>1155600.9404827023</v>
      </c>
      <c r="D505" s="32">
        <f t="shared" si="363"/>
        <v>1242581.6564330135</v>
      </c>
      <c r="E505" s="139">
        <f t="shared" si="354"/>
        <v>1242581.6564330135</v>
      </c>
      <c r="F505" s="32">
        <f aca="true" t="shared" si="364" ref="F505:H508">F81*$M139</f>
        <v>1242581.6564330135</v>
      </c>
      <c r="G505" s="32">
        <f t="shared" si="364"/>
        <v>1242581.6564330135</v>
      </c>
      <c r="H505" s="32">
        <f t="shared" si="364"/>
        <v>1267433.2895616738</v>
      </c>
      <c r="I505" s="139">
        <f t="shared" si="355"/>
        <v>1267433.2895616738</v>
      </c>
      <c r="J505" s="158">
        <f t="shared" si="348"/>
        <v>1267433.2895616738</v>
      </c>
      <c r="K505" s="32">
        <f aca="true" t="shared" si="365" ref="K505:M508">K81*$M139</f>
        <v>1267433.2895616738</v>
      </c>
      <c r="L505" s="32">
        <f t="shared" si="365"/>
        <v>1366839.8220763148</v>
      </c>
      <c r="M505" s="32">
        <f t="shared" si="365"/>
        <v>1292284.922690334</v>
      </c>
      <c r="N505" s="139">
        <f t="shared" si="356"/>
        <v>1292284.922690334</v>
      </c>
      <c r="O505" s="32">
        <f aca="true" t="shared" si="366" ref="O505:Q508">O81*$M139</f>
        <v>1292284.922690334</v>
      </c>
      <c r="P505" s="32">
        <f t="shared" si="366"/>
        <v>1292284.922690334</v>
      </c>
      <c r="Q505" s="32">
        <f t="shared" si="366"/>
        <v>1292284.922690334</v>
      </c>
      <c r="R505" s="139">
        <f t="shared" si="357"/>
        <v>1292284.922690334</v>
      </c>
      <c r="S505" s="158">
        <f t="shared" si="349"/>
        <v>1292284.922690334</v>
      </c>
      <c r="T505" s="32">
        <f>Q505</f>
        <v>1292284.922690334</v>
      </c>
    </row>
    <row r="506" spans="1:20" ht="12.75" hidden="1" outlineLevel="1">
      <c r="A506" s="2" t="s">
        <v>39</v>
      </c>
      <c r="B506" s="32">
        <f t="shared" si="363"/>
        <v>434252.5681551047</v>
      </c>
      <c r="C506" s="32">
        <f t="shared" si="363"/>
        <v>434252.5681551047</v>
      </c>
      <c r="D506" s="32">
        <f t="shared" si="363"/>
        <v>461715.1811609611</v>
      </c>
      <c r="E506" s="139">
        <f t="shared" si="354"/>
        <v>461715.1811609611</v>
      </c>
      <c r="F506" s="32">
        <f t="shared" si="364"/>
        <v>461715.1811609611</v>
      </c>
      <c r="G506" s="32">
        <f t="shared" si="364"/>
        <v>461715.1811609611</v>
      </c>
      <c r="H506" s="32">
        <f t="shared" si="364"/>
        <v>478879.31428962137</v>
      </c>
      <c r="I506" s="139">
        <f t="shared" si="355"/>
        <v>478879.31428962137</v>
      </c>
      <c r="J506" s="158">
        <f t="shared" si="348"/>
        <v>478879.31428962137</v>
      </c>
      <c r="K506" s="32">
        <f t="shared" si="365"/>
        <v>478879.31428962137</v>
      </c>
      <c r="L506" s="32">
        <f t="shared" si="365"/>
        <v>506341.92729547777</v>
      </c>
      <c r="M506" s="32">
        <f t="shared" si="365"/>
        <v>496043.44741828163</v>
      </c>
      <c r="N506" s="139">
        <f t="shared" si="356"/>
        <v>496043.44741828163</v>
      </c>
      <c r="O506" s="32">
        <f t="shared" si="366"/>
        <v>496043.44741828163</v>
      </c>
      <c r="P506" s="32">
        <f t="shared" si="366"/>
        <v>496043.44741828163</v>
      </c>
      <c r="Q506" s="32">
        <f t="shared" si="366"/>
        <v>496043.44741828163</v>
      </c>
      <c r="R506" s="139">
        <f t="shared" si="357"/>
        <v>496043.44741828163</v>
      </c>
      <c r="S506" s="158">
        <f t="shared" si="349"/>
        <v>496043.44741828163</v>
      </c>
      <c r="T506" s="32">
        <f>Q506</f>
        <v>496043.44741828163</v>
      </c>
    </row>
    <row r="507" spans="1:20" ht="12.75" hidden="1" outlineLevel="1">
      <c r="A507" s="2" t="s">
        <v>40</v>
      </c>
      <c r="B507" s="32">
        <f aca="true" t="shared" si="367" ref="B507:D508">B83*$M141</f>
        <v>737108.7051492484</v>
      </c>
      <c r="C507" s="32">
        <f t="shared" si="367"/>
        <v>737108.7051492484</v>
      </c>
      <c r="D507" s="32">
        <f t="shared" si="367"/>
        <v>830413.6045352292</v>
      </c>
      <c r="E507" s="139">
        <f t="shared" si="354"/>
        <v>830413.6045352292</v>
      </c>
      <c r="F507" s="32">
        <f t="shared" si="364"/>
        <v>830413.6045352292</v>
      </c>
      <c r="G507" s="32">
        <f t="shared" si="364"/>
        <v>830413.6045352292</v>
      </c>
      <c r="H507" s="32">
        <f t="shared" si="364"/>
        <v>861515.2376638894</v>
      </c>
      <c r="I507" s="139">
        <f t="shared" si="355"/>
        <v>861515.2376638894</v>
      </c>
      <c r="J507" s="158">
        <f t="shared" si="348"/>
        <v>861515.2376638894</v>
      </c>
      <c r="K507" s="32">
        <f t="shared" si="365"/>
        <v>861515.2376638894</v>
      </c>
      <c r="L507" s="32">
        <f t="shared" si="365"/>
        <v>877066.0542282196</v>
      </c>
      <c r="M507" s="32">
        <f t="shared" si="365"/>
        <v>892616.8707925497</v>
      </c>
      <c r="N507" s="139">
        <f t="shared" si="356"/>
        <v>892616.8707925497</v>
      </c>
      <c r="O507" s="32">
        <f t="shared" si="366"/>
        <v>892616.8707925497</v>
      </c>
      <c r="P507" s="32">
        <f t="shared" si="366"/>
        <v>892616.8707925497</v>
      </c>
      <c r="Q507" s="32">
        <f t="shared" si="366"/>
        <v>892616.8707925497</v>
      </c>
      <c r="R507" s="139">
        <f t="shared" si="357"/>
        <v>892616.8707925497</v>
      </c>
      <c r="S507" s="158">
        <f t="shared" si="349"/>
        <v>892616.8707925497</v>
      </c>
      <c r="T507" s="32">
        <f>Q507</f>
        <v>892616.8707925497</v>
      </c>
    </row>
    <row r="508" spans="1:20" ht="12.75" hidden="1" outlineLevel="1">
      <c r="A508" s="2" t="s">
        <v>41</v>
      </c>
      <c r="B508" s="32">
        <f t="shared" si="367"/>
        <v>457297.8638012438</v>
      </c>
      <c r="C508" s="32">
        <f t="shared" si="367"/>
        <v>457297.8638012438</v>
      </c>
      <c r="D508" s="32">
        <f t="shared" si="367"/>
        <v>519359.71674569824</v>
      </c>
      <c r="E508" s="139">
        <f t="shared" si="354"/>
        <v>519359.71674569824</v>
      </c>
      <c r="F508" s="32">
        <f t="shared" si="364"/>
        <v>519359.71674569824</v>
      </c>
      <c r="G508" s="32">
        <f t="shared" si="364"/>
        <v>519359.71674569824</v>
      </c>
      <c r="H508" s="32">
        <f t="shared" si="364"/>
        <v>532425.3699971624</v>
      </c>
      <c r="I508" s="139">
        <f t="shared" si="355"/>
        <v>532425.3699971624</v>
      </c>
      <c r="J508" s="158">
        <f t="shared" si="348"/>
        <v>532425.3699971624</v>
      </c>
      <c r="K508" s="32">
        <f t="shared" si="365"/>
        <v>532425.3699971624</v>
      </c>
      <c r="L508" s="32">
        <f t="shared" si="365"/>
        <v>535691.7833100284</v>
      </c>
      <c r="M508" s="32">
        <f t="shared" si="365"/>
        <v>565089.5031258226</v>
      </c>
      <c r="N508" s="139">
        <f t="shared" si="356"/>
        <v>565089.5031258226</v>
      </c>
      <c r="O508" s="32">
        <f t="shared" si="366"/>
        <v>565089.5031258226</v>
      </c>
      <c r="P508" s="32">
        <f t="shared" si="366"/>
        <v>565089.5031258226</v>
      </c>
      <c r="Q508" s="32">
        <f t="shared" si="366"/>
        <v>565089.5031258226</v>
      </c>
      <c r="R508" s="139">
        <f t="shared" si="357"/>
        <v>565089.5031258226</v>
      </c>
      <c r="S508" s="158">
        <f t="shared" si="349"/>
        <v>565089.5031258226</v>
      </c>
      <c r="T508" s="32">
        <f>Q508</f>
        <v>565089.5031258226</v>
      </c>
    </row>
    <row r="509" spans="1:20" ht="12.75" hidden="1" outlineLevel="1">
      <c r="A509" s="1" t="s">
        <v>42</v>
      </c>
      <c r="B509" s="33"/>
      <c r="C509" s="33"/>
      <c r="D509" s="33"/>
      <c r="E509" s="139"/>
      <c r="F509" s="33"/>
      <c r="G509" s="33"/>
      <c r="H509" s="33"/>
      <c r="I509" s="139"/>
      <c r="J509" s="158"/>
      <c r="K509" s="33"/>
      <c r="L509" s="33"/>
      <c r="M509" s="33"/>
      <c r="N509" s="139"/>
      <c r="O509" s="33"/>
      <c r="P509" s="33"/>
      <c r="Q509" s="33"/>
      <c r="R509" s="139"/>
      <c r="S509" s="158"/>
      <c r="T509" s="33"/>
    </row>
    <row r="510" spans="1:20" ht="12.75" hidden="1" outlineLevel="1">
      <c r="A510" s="2" t="s">
        <v>43</v>
      </c>
      <c r="B510" s="32">
        <f>B86*$M144</f>
        <v>420987.5874825212</v>
      </c>
      <c r="C510" s="32">
        <f>C86*$M144</f>
        <v>420987.5874825212</v>
      </c>
      <c r="D510" s="32">
        <f>D86*$M144</f>
        <v>468904.8738626456</v>
      </c>
      <c r="E510" s="139">
        <f t="shared" si="354"/>
        <v>468904.8738626456</v>
      </c>
      <c r="F510" s="32">
        <f>F86*$M144</f>
        <v>468904.8738626456</v>
      </c>
      <c r="G510" s="32">
        <f>G86*$M144</f>
        <v>468904.8738626456</v>
      </c>
      <c r="H510" s="32">
        <f>H86*$M144</f>
        <v>557894.1199971623</v>
      </c>
      <c r="I510" s="139">
        <f t="shared" si="355"/>
        <v>557894.1199971623</v>
      </c>
      <c r="J510" s="158">
        <f>I510</f>
        <v>557894.1199971623</v>
      </c>
      <c r="K510" s="32">
        <f>K86*$M144</f>
        <v>503131.50699130585</v>
      </c>
      <c r="L510" s="32">
        <f>L86*$M144</f>
        <v>557894.1199971623</v>
      </c>
      <c r="M510" s="32">
        <f>M86*$M144</f>
        <v>523667.486868502</v>
      </c>
      <c r="N510" s="139">
        <f t="shared" si="356"/>
        <v>523667.486868502</v>
      </c>
      <c r="O510" s="32">
        <f>O86*$M144</f>
        <v>523667.486868502</v>
      </c>
      <c r="P510" s="32">
        <f>P86*$M144</f>
        <v>523667.486868502</v>
      </c>
      <c r="Q510" s="32">
        <f>Q86*$M144</f>
        <v>523667.486868502</v>
      </c>
      <c r="R510" s="139">
        <f t="shared" si="357"/>
        <v>523667.486868502</v>
      </c>
      <c r="S510" s="158">
        <f>Q510</f>
        <v>523667.486868502</v>
      </c>
      <c r="T510" s="32">
        <f>Q510</f>
        <v>523667.486868502</v>
      </c>
    </row>
    <row r="511" spans="1:20" ht="12.75" hidden="1" outlineLevel="1">
      <c r="A511" s="1" t="s">
        <v>44</v>
      </c>
      <c r="B511" s="33"/>
      <c r="C511" s="33"/>
      <c r="D511" s="33"/>
      <c r="E511" s="139"/>
      <c r="F511" s="33"/>
      <c r="G511" s="33"/>
      <c r="H511" s="33"/>
      <c r="I511" s="139"/>
      <c r="J511" s="158">
        <f>I511</f>
        <v>0</v>
      </c>
      <c r="K511" s="33"/>
      <c r="L511" s="33"/>
      <c r="M511" s="33"/>
      <c r="N511" s="139"/>
      <c r="O511" s="33"/>
      <c r="P511" s="33"/>
      <c r="Q511" s="33"/>
      <c r="R511" s="139"/>
      <c r="S511" s="158"/>
      <c r="T511" s="33"/>
    </row>
    <row r="512" spans="1:20" ht="12.75" hidden="1" outlineLevel="1">
      <c r="A512" s="2" t="s">
        <v>45</v>
      </c>
      <c r="B512" s="32">
        <f>B88*$M146</f>
        <v>1195473.8210083062</v>
      </c>
      <c r="C512" s="32">
        <f>C88*$M146</f>
        <v>1235190.559247785</v>
      </c>
      <c r="D512" s="32">
        <f>D88*$M146</f>
        <v>1060436.910994079</v>
      </c>
      <c r="E512" s="139">
        <f t="shared" si="354"/>
        <v>1060436.910994079</v>
      </c>
      <c r="F512" s="32">
        <f>F88*$M146</f>
        <v>1044550.2156982876</v>
      </c>
      <c r="G512" s="32">
        <f>G88*$M146</f>
        <v>1020720.1727546004</v>
      </c>
      <c r="H512" s="32">
        <f>H88*$M146</f>
        <v>1163700.4304167235</v>
      </c>
      <c r="I512" s="139">
        <f t="shared" si="355"/>
        <v>1163700.4304167235</v>
      </c>
      <c r="J512" s="158">
        <f>I512</f>
        <v>1163700.4304167235</v>
      </c>
      <c r="K512" s="32">
        <f>K88*$M146</f>
        <v>1012776.8251067047</v>
      </c>
      <c r="L512" s="32">
        <f>L88*$M146</f>
        <v>1048521.8895222355</v>
      </c>
      <c r="M512" s="32">
        <f>M88*$M146</f>
        <v>1052493.5633461834</v>
      </c>
      <c r="N512" s="139">
        <f t="shared" si="356"/>
        <v>1052493.5633461834</v>
      </c>
      <c r="O512" s="32">
        <f>O88*$M146</f>
        <v>1080295.2801138184</v>
      </c>
      <c r="P512" s="32">
        <f>P88*$M146</f>
        <v>1131927.0398251405</v>
      </c>
      <c r="Q512" s="32">
        <f>Q88*$M146</f>
        <v>1131927.0398251405</v>
      </c>
      <c r="R512" s="139">
        <f t="shared" si="357"/>
        <v>1131927.0398251405</v>
      </c>
      <c r="S512" s="158">
        <f>Q512</f>
        <v>1131927.0398251405</v>
      </c>
      <c r="T512" s="32">
        <f>Q512</f>
        <v>1131927.0398251405</v>
      </c>
    </row>
    <row r="513" spans="2:20" ht="12.75" collapsed="1">
      <c r="B513" s="216">
        <f aca="true" t="shared" si="368" ref="B513:I513">SUM(B488:B512)</f>
        <v>7551779.908297164</v>
      </c>
      <c r="C513" s="34">
        <f t="shared" si="368"/>
        <v>7591496.646536644</v>
      </c>
      <c r="D513" s="34">
        <f t="shared" si="368"/>
        <v>7867148.649191174</v>
      </c>
      <c r="E513" s="139">
        <f t="shared" si="368"/>
        <v>7867148.649191174</v>
      </c>
      <c r="F513" s="34">
        <f t="shared" si="368"/>
        <v>7851261.953895383</v>
      </c>
      <c r="G513" s="34">
        <f t="shared" si="368"/>
        <v>7827431.910951695</v>
      </c>
      <c r="H513" s="34">
        <f t="shared" si="368"/>
        <v>8402591.396366235</v>
      </c>
      <c r="I513" s="139">
        <f t="shared" si="368"/>
        <v>8402591.396366235</v>
      </c>
      <c r="J513" s="158">
        <f>I513</f>
        <v>8402591.396366235</v>
      </c>
      <c r="K513" s="34">
        <f aca="true" t="shared" si="369" ref="K513:T513">SUM(K488:K512)</f>
        <v>7984905.23428558</v>
      </c>
      <c r="L513" s="34">
        <f t="shared" si="369"/>
        <v>8350510.106268444</v>
      </c>
      <c r="M513" s="34">
        <f t="shared" si="369"/>
        <v>8192284.942451134</v>
      </c>
      <c r="N513" s="139">
        <f t="shared" si="369"/>
        <v>8192284.942451134</v>
      </c>
      <c r="O513" s="34">
        <f t="shared" si="369"/>
        <v>8220086.659218769</v>
      </c>
      <c r="P513" s="34">
        <f t="shared" si="369"/>
        <v>8271718.418930091</v>
      </c>
      <c r="Q513" s="34">
        <f t="shared" si="369"/>
        <v>8271718.418930091</v>
      </c>
      <c r="R513" s="139">
        <f t="shared" si="369"/>
        <v>8271718.418930091</v>
      </c>
      <c r="S513" s="158">
        <f t="shared" si="369"/>
        <v>8271718.418930091</v>
      </c>
      <c r="T513" s="34">
        <f t="shared" si="369"/>
        <v>8271718.418930091</v>
      </c>
    </row>
    <row r="515" spans="1:20" s="13" customFormat="1" ht="12.75">
      <c r="A515" s="13" t="s">
        <v>104</v>
      </c>
      <c r="B515" s="237">
        <f>B454+B484-B513</f>
        <v>30795924.296248853</v>
      </c>
      <c r="C515" s="49">
        <f aca="true" t="shared" si="370" ref="C515:T515">C454+C484-C513</f>
        <v>30087571.031115044</v>
      </c>
      <c r="D515" s="49">
        <f t="shared" si="370"/>
        <v>24800898.14395065</v>
      </c>
      <c r="E515" s="149">
        <f t="shared" si="370"/>
        <v>85684393.47131453</v>
      </c>
      <c r="F515" s="49">
        <f t="shared" si="370"/>
        <v>36930609.70212516</v>
      </c>
      <c r="G515" s="49">
        <f t="shared" si="370"/>
        <v>31248887.203583114</v>
      </c>
      <c r="H515" s="49">
        <f t="shared" si="370"/>
        <v>25730375.46017499</v>
      </c>
      <c r="I515" s="149">
        <f t="shared" si="370"/>
        <v>93909872.36588328</v>
      </c>
      <c r="J515" s="168">
        <f t="shared" si="370"/>
        <v>179594265.83719778</v>
      </c>
      <c r="K515" s="49">
        <f t="shared" si="370"/>
        <v>39124914.020420894</v>
      </c>
      <c r="L515" s="49">
        <f t="shared" si="370"/>
        <v>31739205.654753312</v>
      </c>
      <c r="M515" s="49">
        <f t="shared" si="370"/>
        <v>27771559.657565013</v>
      </c>
      <c r="N515" s="149">
        <f t="shared" si="370"/>
        <v>98635679.33273922</v>
      </c>
      <c r="O515" s="49">
        <f t="shared" si="370"/>
        <v>38353062.82589116</v>
      </c>
      <c r="P515" s="49">
        <f t="shared" si="370"/>
        <v>32996023.896472372</v>
      </c>
      <c r="Q515" s="49">
        <f t="shared" si="370"/>
        <v>27370698.795974016</v>
      </c>
      <c r="R515" s="149">
        <f t="shared" si="370"/>
        <v>98719785.51833755</v>
      </c>
      <c r="S515" s="168">
        <f t="shared" si="370"/>
        <v>197355464.85107678</v>
      </c>
      <c r="T515" s="49">
        <f t="shared" si="370"/>
        <v>376949730.68827456</v>
      </c>
    </row>
  </sheetData>
  <sheetProtection/>
  <mergeCells count="1">
    <mergeCell ref="N120:P121"/>
  </mergeCells>
  <printOptions horizontalCentered="1" verticalCentered="1"/>
  <pageMargins left="0.25" right="0.25" top="0.5" bottom="0.23" header="0.5" footer="0.4"/>
  <pageSetup fitToHeight="1" fitToWidth="1"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showGridLines="0" zoomScalePageLayoutView="0" workbookViewId="0" topLeftCell="A1">
      <pane xSplit="1" ySplit="1" topLeftCell="B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9" sqref="A29"/>
    </sheetView>
  </sheetViews>
  <sheetFormatPr defaultColWidth="9.33203125" defaultRowHeight="12.75" outlineLevelCol="3"/>
  <cols>
    <col min="1" max="1" width="17.83203125" style="50" customWidth="1"/>
    <col min="2" max="2" width="12.16015625" style="60" customWidth="1"/>
    <col min="3" max="5" width="13.5" style="59" hidden="1" customWidth="1" outlineLevel="3"/>
    <col min="6" max="6" width="10.83203125" style="208" hidden="1" customWidth="1" outlineLevel="2"/>
    <col min="7" max="7" width="13.5" style="59" hidden="1" customWidth="1" outlineLevel="3"/>
    <col min="8" max="8" width="15.16015625" style="59" hidden="1" customWidth="1" outlineLevel="3"/>
    <col min="9" max="9" width="14.33203125" style="59" hidden="1" customWidth="1" outlineLevel="3"/>
    <col min="10" max="10" width="10.83203125" style="94" hidden="1" customWidth="1" outlineLevel="2"/>
    <col min="11" max="11" width="10.83203125" style="95" customWidth="1" outlineLevel="1" collapsed="1"/>
    <col min="12" max="13" width="14.33203125" style="59" hidden="1" customWidth="1" outlineLevel="3"/>
    <col min="14" max="14" width="14.83203125" style="59" hidden="1" customWidth="1" outlineLevel="3"/>
    <col min="15" max="15" width="10.83203125" style="94" hidden="1" customWidth="1" outlineLevel="2"/>
    <col min="16" max="17" width="14.83203125" style="59" hidden="1" customWidth="1" outlineLevel="3"/>
    <col min="18" max="18" width="14.33203125" style="59" hidden="1" customWidth="1" outlineLevel="3"/>
    <col min="19" max="19" width="10.83203125" style="94" hidden="1" customWidth="1" outlineLevel="2"/>
    <col min="20" max="20" width="10.83203125" style="95" customWidth="1" outlineLevel="1" collapsed="1"/>
    <col min="21" max="21" width="10.83203125" style="182" bestFit="1" customWidth="1"/>
    <col min="22" max="22" width="10.16015625" style="59" bestFit="1" customWidth="1"/>
    <col min="23" max="23" width="9.33203125" style="64" customWidth="1"/>
    <col min="24" max="16384" width="9.33203125" style="59" customWidth="1"/>
  </cols>
  <sheetData>
    <row r="1" spans="1:21" s="55" customFormat="1" ht="12.75">
      <c r="A1" s="16"/>
      <c r="B1" s="56" t="s">
        <v>165</v>
      </c>
      <c r="C1" s="55" t="s">
        <v>2</v>
      </c>
      <c r="D1" s="55" t="s">
        <v>3</v>
      </c>
      <c r="E1" s="55" t="s">
        <v>4</v>
      </c>
      <c r="F1" s="198" t="s">
        <v>5</v>
      </c>
      <c r="G1" s="55" t="s">
        <v>6</v>
      </c>
      <c r="H1" s="55" t="s">
        <v>7</v>
      </c>
      <c r="I1" s="55" t="s">
        <v>106</v>
      </c>
      <c r="J1" s="57" t="s">
        <v>9</v>
      </c>
      <c r="K1" s="58" t="s">
        <v>10</v>
      </c>
      <c r="L1" s="55" t="s">
        <v>11</v>
      </c>
      <c r="M1" s="55" t="s">
        <v>12</v>
      </c>
      <c r="N1" s="55" t="s">
        <v>13</v>
      </c>
      <c r="O1" s="57" t="s">
        <v>14</v>
      </c>
      <c r="P1" s="55" t="s">
        <v>15</v>
      </c>
      <c r="Q1" s="55" t="s">
        <v>16</v>
      </c>
      <c r="R1" s="55" t="s">
        <v>107</v>
      </c>
      <c r="S1" s="57" t="s">
        <v>18</v>
      </c>
      <c r="T1" s="58" t="s">
        <v>19</v>
      </c>
      <c r="U1" s="175">
        <v>2007</v>
      </c>
    </row>
    <row r="2" spans="1:24" ht="12.75">
      <c r="A2" s="50" t="s">
        <v>105</v>
      </c>
      <c r="C2" s="234">
        <f>'[1]Company'!B60</f>
        <v>74834215</v>
      </c>
      <c r="D2" s="61">
        <f>'[1]Company'!C60</f>
        <v>74841700</v>
      </c>
      <c r="E2" s="61">
        <f>'[1]Company'!D60</f>
        <v>75291200</v>
      </c>
      <c r="F2" s="199">
        <f>SUM(C2:E2)</f>
        <v>224967115</v>
      </c>
      <c r="G2" s="61">
        <f>'[1]Company'!F60</f>
        <v>84759490</v>
      </c>
      <c r="H2" s="61">
        <f>'[1]Company'!G60</f>
        <v>80171940</v>
      </c>
      <c r="I2" s="61">
        <f>'[1]Company'!H60</f>
        <v>79872240</v>
      </c>
      <c r="J2" s="62">
        <f>SUM(G2:I2)</f>
        <v>244803670</v>
      </c>
      <c r="K2" s="63">
        <f>J2+F2</f>
        <v>469770785</v>
      </c>
      <c r="L2" s="61">
        <f>'[1]Company'!K60</f>
        <v>86851815</v>
      </c>
      <c r="M2" s="61">
        <f>'[1]Company'!L60</f>
        <v>81335990</v>
      </c>
      <c r="N2" s="61">
        <f>'[1]Company'!M60</f>
        <v>85249960</v>
      </c>
      <c r="O2" s="62">
        <f>SUM(L2:N2)</f>
        <v>253437765</v>
      </c>
      <c r="P2" s="61">
        <f>'[1]Company'!O60</f>
        <v>83378590</v>
      </c>
      <c r="Q2" s="61">
        <f>'[1]Company'!P60</f>
        <v>83728240</v>
      </c>
      <c r="R2" s="61">
        <f>'[1]Company'!Q60</f>
        <v>84377590</v>
      </c>
      <c r="S2" s="62">
        <f>SUM(P2:R2)</f>
        <v>251484420</v>
      </c>
      <c r="T2" s="63">
        <f>S2+O2</f>
        <v>504922185</v>
      </c>
      <c r="U2" s="176">
        <f>T2+K2</f>
        <v>974692970</v>
      </c>
      <c r="W2" s="110"/>
      <c r="X2" s="111"/>
    </row>
    <row r="3" spans="1:24" ht="12.75">
      <c r="A3" s="50" t="s">
        <v>207</v>
      </c>
      <c r="C3" s="61">
        <f>C2*$W3</f>
        <v>5986737.2</v>
      </c>
      <c r="D3" s="61">
        <f>D2*$W3</f>
        <v>5987336</v>
      </c>
      <c r="E3" s="61">
        <f>E2*$W3</f>
        <v>6023296</v>
      </c>
      <c r="F3" s="199">
        <f>SUM(C3:E3)</f>
        <v>17997369.2</v>
      </c>
      <c r="G3" s="61">
        <f>G2*$W3</f>
        <v>6780759.2</v>
      </c>
      <c r="H3" s="61">
        <f>H2*$W3</f>
        <v>6413755.2</v>
      </c>
      <c r="I3" s="61">
        <f>I2*$W3</f>
        <v>6389779.2</v>
      </c>
      <c r="J3" s="62">
        <f>SUM(G3:I3)</f>
        <v>19584293.6</v>
      </c>
      <c r="K3" s="63">
        <f>J3+F3</f>
        <v>37581662.8</v>
      </c>
      <c r="L3" s="61">
        <f>L2*$W3</f>
        <v>6948145.2</v>
      </c>
      <c r="M3" s="61">
        <f>M2*$W3</f>
        <v>6506879.2</v>
      </c>
      <c r="N3" s="61">
        <f>N2*$W3</f>
        <v>6819996.8</v>
      </c>
      <c r="O3" s="62">
        <f>SUM(L3:N3)</f>
        <v>20275021.2</v>
      </c>
      <c r="P3" s="61">
        <f>P2*$W3</f>
        <v>6670287.2</v>
      </c>
      <c r="Q3" s="61">
        <f>Q2*$W3</f>
        <v>6698259.2</v>
      </c>
      <c r="R3" s="61">
        <f>R2*$W3</f>
        <v>6750207.2</v>
      </c>
      <c r="S3" s="62">
        <f>SUM(P3:R3)</f>
        <v>20118753.6</v>
      </c>
      <c r="T3" s="63">
        <f>S3+O3</f>
        <v>40393774.8</v>
      </c>
      <c r="U3" s="176">
        <f>T3+K3</f>
        <v>77975437.6</v>
      </c>
      <c r="W3" s="112">
        <v>0.08</v>
      </c>
      <c r="X3" s="111"/>
    </row>
    <row r="4" spans="1:24" s="65" customFormat="1" ht="12.75">
      <c r="A4" s="3" t="s">
        <v>108</v>
      </c>
      <c r="B4" s="66"/>
      <c r="C4" s="220">
        <f>C2-C3</f>
        <v>68847477.8</v>
      </c>
      <c r="D4" s="67">
        <f>D2-D3</f>
        <v>68854364</v>
      </c>
      <c r="E4" s="67">
        <f>E2-E3</f>
        <v>69267904</v>
      </c>
      <c r="F4" s="200">
        <f>SUM(C4:E4)</f>
        <v>206969745.8</v>
      </c>
      <c r="G4" s="67">
        <f>G2-G3</f>
        <v>77978730.8</v>
      </c>
      <c r="H4" s="67">
        <f>H2-H3</f>
        <v>73758184.8</v>
      </c>
      <c r="I4" s="67">
        <f>I2-I3</f>
        <v>73482460.8</v>
      </c>
      <c r="J4" s="68">
        <f>SUM(G4:I4)</f>
        <v>225219376.39999998</v>
      </c>
      <c r="K4" s="69">
        <f>F4+J4</f>
        <v>432189122.2</v>
      </c>
      <c r="L4" s="67">
        <f>L2-L3</f>
        <v>79903669.8</v>
      </c>
      <c r="M4" s="67">
        <f>M2-M3</f>
        <v>74829110.8</v>
      </c>
      <c r="N4" s="67">
        <f>N2-N3</f>
        <v>78429963.2</v>
      </c>
      <c r="O4" s="68">
        <f>SUM(L4:N4)</f>
        <v>233162743.8</v>
      </c>
      <c r="P4" s="67">
        <f>P2-P3</f>
        <v>76708302.8</v>
      </c>
      <c r="Q4" s="67">
        <f>Q2-Q3</f>
        <v>77029980.8</v>
      </c>
      <c r="R4" s="67">
        <f>R2-R3</f>
        <v>77627382.8</v>
      </c>
      <c r="S4" s="68">
        <f>SUM(P4:R4)</f>
        <v>231365666.39999998</v>
      </c>
      <c r="T4" s="69">
        <f>S4+O4</f>
        <v>464528410.2</v>
      </c>
      <c r="U4" s="177">
        <f>T4+K4</f>
        <v>896717532.4</v>
      </c>
      <c r="W4" s="113"/>
      <c r="X4" s="114"/>
    </row>
    <row r="5" spans="1:24" ht="12.75">
      <c r="A5" s="50" t="s">
        <v>208</v>
      </c>
      <c r="C5" s="236">
        <f>COGS!B515</f>
        <v>30795924.296248853</v>
      </c>
      <c r="D5" s="61">
        <f>COGS!C515</f>
        <v>30087571.031115044</v>
      </c>
      <c r="E5" s="61">
        <f>COGS!D515</f>
        <v>24800898.14395065</v>
      </c>
      <c r="F5" s="199">
        <f>SUM(C5:E5)</f>
        <v>85684393.47131455</v>
      </c>
      <c r="G5" s="61">
        <f>COGS!F515</f>
        <v>36930609.70212516</v>
      </c>
      <c r="H5" s="61">
        <f>COGS!G515</f>
        <v>31248887.203583114</v>
      </c>
      <c r="I5" s="61">
        <f>COGS!H515</f>
        <v>25730375.46017499</v>
      </c>
      <c r="J5" s="62">
        <f>SUM(G5:I5)</f>
        <v>93909872.36588328</v>
      </c>
      <c r="K5" s="63">
        <f>F5+J5</f>
        <v>179594265.83719784</v>
      </c>
      <c r="L5" s="61">
        <f>COGS!K515</f>
        <v>39124914.020420894</v>
      </c>
      <c r="M5" s="61">
        <f>COGS!L515</f>
        <v>31739205.654753312</v>
      </c>
      <c r="N5" s="61">
        <f>COGS!M515</f>
        <v>27771559.657565013</v>
      </c>
      <c r="O5" s="62">
        <f>SUM(L5:N5)</f>
        <v>98635679.33273922</v>
      </c>
      <c r="P5" s="61">
        <f>COGS!O515</f>
        <v>38353062.82589116</v>
      </c>
      <c r="Q5" s="61">
        <f>COGS!P515</f>
        <v>32996023.896472372</v>
      </c>
      <c r="R5" s="61">
        <f>COGS!Q515</f>
        <v>27370698.795974016</v>
      </c>
      <c r="S5" s="62">
        <f>SUM(P5:R5)</f>
        <v>98719785.51833755</v>
      </c>
      <c r="T5" s="63">
        <f>S5+O5</f>
        <v>197355464.85107678</v>
      </c>
      <c r="U5" s="176">
        <f>T5+K5</f>
        <v>376949730.6882746</v>
      </c>
      <c r="W5" s="110"/>
      <c r="X5" s="111"/>
    </row>
    <row r="6" spans="1:24" s="65" customFormat="1" ht="13.5" thickBot="1">
      <c r="A6" s="3" t="s">
        <v>109</v>
      </c>
      <c r="B6" s="66"/>
      <c r="C6" s="238">
        <f aca="true" t="shared" si="0" ref="C6:J6">C4-C5</f>
        <v>38051553.503751144</v>
      </c>
      <c r="D6" s="67">
        <f t="shared" si="0"/>
        <v>38766792.96888496</v>
      </c>
      <c r="E6" s="67">
        <f t="shared" si="0"/>
        <v>44467005.85604935</v>
      </c>
      <c r="F6" s="200">
        <f t="shared" si="0"/>
        <v>121285352.32868546</v>
      </c>
      <c r="G6" s="67">
        <f t="shared" si="0"/>
        <v>41048121.097874835</v>
      </c>
      <c r="H6" s="67">
        <f t="shared" si="0"/>
        <v>42509297.59641688</v>
      </c>
      <c r="I6" s="67">
        <f t="shared" si="0"/>
        <v>47752085.339825004</v>
      </c>
      <c r="J6" s="68">
        <f t="shared" si="0"/>
        <v>131309504.0341167</v>
      </c>
      <c r="K6" s="69">
        <f>F6+J6</f>
        <v>252594856.36280215</v>
      </c>
      <c r="L6" s="67">
        <f aca="true" t="shared" si="1" ref="L6:S6">L4-L5</f>
        <v>40778755.7795791</v>
      </c>
      <c r="M6" s="67">
        <f t="shared" si="1"/>
        <v>43089905.145246685</v>
      </c>
      <c r="N6" s="67">
        <f t="shared" si="1"/>
        <v>50658403.54243499</v>
      </c>
      <c r="O6" s="68">
        <f t="shared" si="1"/>
        <v>134527064.46726078</v>
      </c>
      <c r="P6" s="67">
        <f t="shared" si="1"/>
        <v>38355239.97410884</v>
      </c>
      <c r="Q6" s="67">
        <f t="shared" si="1"/>
        <v>44033956.903527625</v>
      </c>
      <c r="R6" s="67">
        <f t="shared" si="1"/>
        <v>50256684.00402598</v>
      </c>
      <c r="S6" s="68">
        <f t="shared" si="1"/>
        <v>132645880.88166243</v>
      </c>
      <c r="T6" s="69">
        <f>S6+O6</f>
        <v>267172945.3489232</v>
      </c>
      <c r="U6" s="177">
        <f>T6+K6</f>
        <v>519767801.71172535</v>
      </c>
      <c r="W6" s="113"/>
      <c r="X6" s="114"/>
    </row>
    <row r="7" spans="1:24" ht="13.5" thickTop="1">
      <c r="A7" s="50" t="s">
        <v>188</v>
      </c>
      <c r="C7" s="61"/>
      <c r="D7" s="61"/>
      <c r="E7" s="61"/>
      <c r="F7" s="199"/>
      <c r="G7" s="61"/>
      <c r="H7" s="61"/>
      <c r="I7" s="61"/>
      <c r="J7" s="62"/>
      <c r="K7" s="63"/>
      <c r="L7" s="61"/>
      <c r="M7" s="61"/>
      <c r="N7" s="61"/>
      <c r="O7" s="62"/>
      <c r="P7" s="61"/>
      <c r="Q7" s="61"/>
      <c r="R7" s="61"/>
      <c r="S7" s="62"/>
      <c r="T7" s="63"/>
      <c r="U7" s="176"/>
      <c r="W7" s="110"/>
      <c r="X7" s="111"/>
    </row>
    <row r="8" spans="1:24" ht="12.75">
      <c r="A8" s="50" t="s">
        <v>175</v>
      </c>
      <c r="C8" s="239">
        <f>'[1]Company'!B82</f>
        <v>6478307.6</v>
      </c>
      <c r="D8" s="61">
        <f>'[1]Company'!C82</f>
        <v>6478981.25</v>
      </c>
      <c r="E8" s="61">
        <f>'[1]Company'!D82</f>
        <v>6519436.25</v>
      </c>
      <c r="F8" s="199">
        <f>'[1]Company'!E82</f>
        <v>19476725.099999998</v>
      </c>
      <c r="G8" s="61">
        <f>'[1]Company'!F82</f>
        <v>6957830.725</v>
      </c>
      <c r="H8" s="61">
        <f>'[1]Company'!G82</f>
        <v>6939848.725</v>
      </c>
      <c r="I8" s="61">
        <f>'[1]Company'!H82</f>
        <v>6912875.725</v>
      </c>
      <c r="J8" s="62">
        <f>'[1]Company'!I82</f>
        <v>20810555.174999997</v>
      </c>
      <c r="K8" s="63">
        <f>'[1]Company'!J82</f>
        <v>40287280.275</v>
      </c>
      <c r="L8" s="61">
        <f>'[1]Company'!K82</f>
        <v>7685871.1000000015</v>
      </c>
      <c r="M8" s="61">
        <f>'[1]Company'!L82</f>
        <v>7044613.225</v>
      </c>
      <c r="N8" s="61">
        <f>'[1]Company'!M82</f>
        <v>7728805.425</v>
      </c>
      <c r="O8" s="62">
        <f>'[1]Company'!N82</f>
        <v>22459289.75</v>
      </c>
      <c r="P8" s="61">
        <f>'[1]Company'!O82</f>
        <v>7228447.225</v>
      </c>
      <c r="Q8" s="61">
        <f>'[1]Company'!P82</f>
        <v>7259915.725</v>
      </c>
      <c r="R8" s="61">
        <f>'[1]Company'!Q82</f>
        <v>7512357.225</v>
      </c>
      <c r="S8" s="62">
        <f>'[1]Company'!R82</f>
        <v>22000720.174999997</v>
      </c>
      <c r="T8" s="63">
        <f>'[1]Company'!S82</f>
        <v>44460009.925</v>
      </c>
      <c r="U8" s="176">
        <f>'[1]Company'!T82</f>
        <v>84747290.19999999</v>
      </c>
      <c r="W8" s="110"/>
      <c r="X8" s="111"/>
    </row>
    <row r="9" spans="1:24" ht="12.75">
      <c r="A9" s="50" t="s">
        <v>176</v>
      </c>
      <c r="C9" s="235">
        <f>'[1]Company'!B74</f>
        <v>1604000</v>
      </c>
      <c r="D9" s="61">
        <f>'[1]Company'!C74</f>
        <v>1604000</v>
      </c>
      <c r="E9" s="61">
        <f>'[1]Company'!D74</f>
        <v>1604000</v>
      </c>
      <c r="F9" s="199">
        <f>'[1]Company'!E74</f>
        <v>4812000</v>
      </c>
      <c r="G9" s="61">
        <f>'[1]Company'!F74</f>
        <v>1604000</v>
      </c>
      <c r="H9" s="61">
        <f>'[1]Company'!G74</f>
        <v>1604000</v>
      </c>
      <c r="I9" s="61">
        <f>'[1]Company'!H74</f>
        <v>1604000</v>
      </c>
      <c r="J9" s="62">
        <f>'[1]Company'!I74</f>
        <v>4812000</v>
      </c>
      <c r="K9" s="63">
        <f>'[1]Company'!J74</f>
        <v>9624000</v>
      </c>
      <c r="L9" s="61">
        <f>'[1]Company'!K74</f>
        <v>1604000</v>
      </c>
      <c r="M9" s="61">
        <f>'[1]Company'!L74</f>
        <v>1604000</v>
      </c>
      <c r="N9" s="61">
        <f>'[1]Company'!M74</f>
        <v>2731000</v>
      </c>
      <c r="O9" s="62">
        <f>'[1]Company'!N74</f>
        <v>5939000</v>
      </c>
      <c r="P9" s="61">
        <f>'[1]Company'!O74</f>
        <v>1911500</v>
      </c>
      <c r="Q9" s="61">
        <f>'[1]Company'!P74</f>
        <v>1604000</v>
      </c>
      <c r="R9" s="61">
        <f>'[1]Company'!Q74</f>
        <v>2731000</v>
      </c>
      <c r="S9" s="62">
        <f>'[1]Company'!R74</f>
        <v>6246500</v>
      </c>
      <c r="T9" s="63">
        <f>'[1]Company'!S74</f>
        <v>12185500</v>
      </c>
      <c r="U9" s="176">
        <f>'[1]Company'!T74</f>
        <v>21809500</v>
      </c>
      <c r="W9" s="110"/>
      <c r="X9" s="111"/>
    </row>
    <row r="10" spans="1:24" ht="12.75">
      <c r="A10" s="50" t="s">
        <v>78</v>
      </c>
      <c r="C10" s="219">
        <f>Company!B21</f>
        <v>8390000</v>
      </c>
      <c r="D10" s="61">
        <f>Company!C21</f>
        <v>8390000</v>
      </c>
      <c r="E10" s="61">
        <f>Company!D21</f>
        <v>8390000</v>
      </c>
      <c r="F10" s="199">
        <f>SUM(C10:E10)</f>
        <v>25170000</v>
      </c>
      <c r="G10" s="61">
        <f>Company!F21</f>
        <v>8390000</v>
      </c>
      <c r="H10" s="61">
        <f>Company!G21</f>
        <v>8390000</v>
      </c>
      <c r="I10" s="61">
        <f>Company!H21</f>
        <v>8390000</v>
      </c>
      <c r="J10" s="62">
        <f>SUM(G10:I10)</f>
        <v>25170000</v>
      </c>
      <c r="K10" s="63">
        <f>J10+F10</f>
        <v>50340000</v>
      </c>
      <c r="L10" s="61">
        <f>Company!K21</f>
        <v>8390000</v>
      </c>
      <c r="M10" s="61">
        <f>Company!L21</f>
        <v>8390000</v>
      </c>
      <c r="N10" s="61">
        <f>Company!M21</f>
        <v>8390000</v>
      </c>
      <c r="O10" s="62">
        <f>SUM(L10:N10)</f>
        <v>25170000</v>
      </c>
      <c r="P10" s="61">
        <f>Company!O21</f>
        <v>8390000</v>
      </c>
      <c r="Q10" s="61">
        <f>Company!P21</f>
        <v>8390000</v>
      </c>
      <c r="R10" s="61">
        <f>Company!Q21</f>
        <v>8390000</v>
      </c>
      <c r="S10" s="62">
        <f>SUM(P10:R10)</f>
        <v>25170000</v>
      </c>
      <c r="T10" s="63">
        <f>S10+O10</f>
        <v>50340000</v>
      </c>
      <c r="U10" s="176">
        <f>T10+K10</f>
        <v>100680000</v>
      </c>
      <c r="W10" s="110"/>
      <c r="X10" s="111"/>
    </row>
    <row r="11" spans="3:24" ht="12.75">
      <c r="C11" s="61"/>
      <c r="D11" s="61"/>
      <c r="E11" s="61"/>
      <c r="F11" s="199"/>
      <c r="G11" s="61"/>
      <c r="H11" s="61"/>
      <c r="I11" s="61"/>
      <c r="J11" s="62"/>
      <c r="K11" s="63"/>
      <c r="L11" s="61"/>
      <c r="M11" s="61"/>
      <c r="N11" s="61"/>
      <c r="O11" s="62"/>
      <c r="P11" s="61"/>
      <c r="Q11" s="61"/>
      <c r="R11" s="61"/>
      <c r="S11" s="62"/>
      <c r="T11" s="63"/>
      <c r="U11" s="176"/>
      <c r="W11" s="110"/>
      <c r="X11" s="111"/>
    </row>
    <row r="12" spans="3:24" ht="12.75">
      <c r="C12" s="61"/>
      <c r="D12" s="61"/>
      <c r="E12" s="61"/>
      <c r="F12" s="199"/>
      <c r="G12" s="61"/>
      <c r="H12" s="61"/>
      <c r="I12" s="61"/>
      <c r="J12" s="62"/>
      <c r="K12" s="63"/>
      <c r="L12" s="61"/>
      <c r="M12" s="61"/>
      <c r="N12" s="61"/>
      <c r="O12" s="62"/>
      <c r="P12" s="61"/>
      <c r="Q12" s="61"/>
      <c r="R12" s="61"/>
      <c r="S12" s="62"/>
      <c r="T12" s="63"/>
      <c r="U12" s="176"/>
      <c r="W12" s="110"/>
      <c r="X12" s="111"/>
    </row>
    <row r="13" spans="1:24" s="65" customFormat="1" ht="12.75">
      <c r="A13" s="3" t="s">
        <v>110</v>
      </c>
      <c r="B13" s="66"/>
      <c r="C13" s="67">
        <f aca="true" t="shared" si="2" ref="C13:U13">C6-SUM(C8:C11)</f>
        <v>21579245.903751142</v>
      </c>
      <c r="D13" s="67">
        <f t="shared" si="2"/>
        <v>22293811.71888496</v>
      </c>
      <c r="E13" s="67">
        <f t="shared" si="2"/>
        <v>27953569.60604935</v>
      </c>
      <c r="F13" s="200">
        <f t="shared" si="2"/>
        <v>71826627.22868547</v>
      </c>
      <c r="G13" s="67">
        <f t="shared" si="2"/>
        <v>24096290.372874834</v>
      </c>
      <c r="H13" s="67">
        <f t="shared" si="2"/>
        <v>25575448.87141688</v>
      </c>
      <c r="I13" s="67">
        <f t="shared" si="2"/>
        <v>30845209.614825003</v>
      </c>
      <c r="J13" s="68">
        <f t="shared" si="2"/>
        <v>80516948.8591167</v>
      </c>
      <c r="K13" s="69">
        <f t="shared" si="2"/>
        <v>152343576.08780214</v>
      </c>
      <c r="L13" s="67">
        <f t="shared" si="2"/>
        <v>23098884.6795791</v>
      </c>
      <c r="M13" s="67">
        <f t="shared" si="2"/>
        <v>26051291.920246683</v>
      </c>
      <c r="N13" s="67">
        <f t="shared" si="2"/>
        <v>31808598.11743499</v>
      </c>
      <c r="O13" s="68">
        <f t="shared" si="2"/>
        <v>80958774.71726078</v>
      </c>
      <c r="P13" s="67">
        <f t="shared" si="2"/>
        <v>20825292.749108836</v>
      </c>
      <c r="Q13" s="67">
        <f t="shared" si="2"/>
        <v>26780041.178527623</v>
      </c>
      <c r="R13" s="67">
        <f t="shared" si="2"/>
        <v>31623326.77902598</v>
      </c>
      <c r="S13" s="68">
        <f t="shared" si="2"/>
        <v>79228660.70666243</v>
      </c>
      <c r="T13" s="69">
        <f t="shared" si="2"/>
        <v>160187435.4239232</v>
      </c>
      <c r="U13" s="177">
        <f t="shared" si="2"/>
        <v>312531011.51172537</v>
      </c>
      <c r="W13" s="113"/>
      <c r="X13" s="114"/>
    </row>
    <row r="14" spans="1:24" ht="12.75">
      <c r="A14" s="50" t="s">
        <v>90</v>
      </c>
      <c r="C14" s="61">
        <f>C81*$W14*$X14</f>
        <v>92437.49999999999</v>
      </c>
      <c r="D14" s="61">
        <f>D81*$W14*$X14</f>
        <v>126968.75</v>
      </c>
      <c r="E14" s="61">
        <f>E81*$W14*$X14</f>
        <v>161499.99999999997</v>
      </c>
      <c r="F14" s="199">
        <f>SUM(C14:E14)</f>
        <v>380906.25</v>
      </c>
      <c r="G14" s="61">
        <f>G81*$W14*$X14</f>
        <v>196031.24999999997</v>
      </c>
      <c r="H14" s="61">
        <f>H81*$W14*$X14</f>
        <v>196031.24999999997</v>
      </c>
      <c r="I14" s="61">
        <f>I81*$W14*$X14</f>
        <v>196031.24999999997</v>
      </c>
      <c r="J14" s="62">
        <f>SUM(G14:I14)</f>
        <v>588093.7499999999</v>
      </c>
      <c r="K14" s="63">
        <f>J14+F14</f>
        <v>968999.9999999999</v>
      </c>
      <c r="L14" s="61">
        <f>L81*$W14*$X14</f>
        <v>194703.12499999997</v>
      </c>
      <c r="M14" s="61">
        <f>M81*$W14*$X14</f>
        <v>194703.12499999997</v>
      </c>
      <c r="N14" s="61">
        <f>N81*$W14*$X14</f>
        <v>194703.12499999997</v>
      </c>
      <c r="O14" s="62">
        <f>SUM(L14:N14)</f>
        <v>584109.3749999999</v>
      </c>
      <c r="P14" s="61">
        <f>P81*$W14*$X14</f>
        <v>194703.12499999997</v>
      </c>
      <c r="Q14" s="61">
        <f>Q81*$W14*$X14</f>
        <v>194703.12499999997</v>
      </c>
      <c r="R14" s="61">
        <f>R81*$W14*$X14</f>
        <v>194703.12499999997</v>
      </c>
      <c r="S14" s="62">
        <f>SUM(P14:R14)</f>
        <v>584109.3749999999</v>
      </c>
      <c r="T14" s="63">
        <f>S14+O14</f>
        <v>1168218.7499999998</v>
      </c>
      <c r="U14" s="176">
        <f>T14+K14</f>
        <v>2137218.7499999995</v>
      </c>
      <c r="W14" s="112">
        <f>15%/12</f>
        <v>0.012499999999999999</v>
      </c>
      <c r="X14" s="112">
        <v>0.85</v>
      </c>
    </row>
    <row r="15" spans="1:24" ht="12.75">
      <c r="A15" s="50" t="s">
        <v>111</v>
      </c>
      <c r="C15" s="61">
        <f>B99*$W15</f>
        <v>520.8333333333334</v>
      </c>
      <c r="D15" s="61">
        <f>D99*$W15</f>
        <v>516.5110650069157</v>
      </c>
      <c r="E15" s="61">
        <f>E99*$W15</f>
        <v>514.367865567053</v>
      </c>
      <c r="F15" s="199">
        <f>SUM(C15:E15)</f>
        <v>1551.7122639073018</v>
      </c>
      <c r="G15" s="61">
        <f>G99*$W15</f>
        <v>512.233559070924</v>
      </c>
      <c r="H15" s="61">
        <f>H99*$W15</f>
        <v>510.1081086183476</v>
      </c>
      <c r="I15" s="61">
        <f>I99*$W15</f>
        <v>507.99147746225486</v>
      </c>
      <c r="J15" s="62">
        <f>SUM(G15:I15)</f>
        <v>1530.3331451515264</v>
      </c>
      <c r="K15" s="63">
        <f>J15+F15</f>
        <v>3082.045409058828</v>
      </c>
      <c r="L15" s="61">
        <f>L99*$W15</f>
        <v>505.88362900805464</v>
      </c>
      <c r="M15" s="61">
        <f>M99*$W15</f>
        <v>503.78452681300047</v>
      </c>
      <c r="N15" s="61">
        <f>N99*$W15</f>
        <v>501.6941345855606</v>
      </c>
      <c r="O15" s="62">
        <f>SUM(L15:N15)</f>
        <v>1511.3622904066156</v>
      </c>
      <c r="P15" s="61">
        <f>P99*$W15</f>
        <v>499.6124161847907</v>
      </c>
      <c r="Q15" s="61">
        <f>Q99*$W15</f>
        <v>497.5393356197086</v>
      </c>
      <c r="R15" s="61">
        <f>R99*$W15</f>
        <v>495.4748570486725</v>
      </c>
      <c r="S15" s="62">
        <f>SUM(P15:R15)</f>
        <v>1492.6266088531718</v>
      </c>
      <c r="T15" s="63">
        <f>S15+O15</f>
        <v>3003.988899259787</v>
      </c>
      <c r="U15" s="176">
        <f>T15+K15</f>
        <v>6086.034308318615</v>
      </c>
      <c r="W15" s="197">
        <f>5%/12</f>
        <v>0.004166666666666667</v>
      </c>
      <c r="X15" s="111"/>
    </row>
    <row r="16" spans="1:24" s="65" customFormat="1" ht="12.75">
      <c r="A16" s="3" t="s">
        <v>112</v>
      </c>
      <c r="B16" s="66"/>
      <c r="C16" s="67">
        <f>C13-SUM(C14:C15)</f>
        <v>21486287.57041781</v>
      </c>
      <c r="D16" s="67">
        <f aca="true" t="shared" si="3" ref="D16:U16">D13-SUM(D14:D15)</f>
        <v>22166326.457819954</v>
      </c>
      <c r="E16" s="67">
        <f t="shared" si="3"/>
        <v>27791555.238183785</v>
      </c>
      <c r="F16" s="200">
        <f t="shared" si="3"/>
        <v>71444169.26642156</v>
      </c>
      <c r="G16" s="67">
        <f t="shared" si="3"/>
        <v>23899746.88931576</v>
      </c>
      <c r="H16" s="67">
        <f t="shared" si="3"/>
        <v>25378907.513308264</v>
      </c>
      <c r="I16" s="67">
        <f t="shared" si="3"/>
        <v>30648670.37334754</v>
      </c>
      <c r="J16" s="68">
        <f t="shared" si="3"/>
        <v>79927324.77597155</v>
      </c>
      <c r="K16" s="69">
        <f t="shared" si="3"/>
        <v>151371494.0423931</v>
      </c>
      <c r="L16" s="67">
        <f t="shared" si="3"/>
        <v>22903675.670950092</v>
      </c>
      <c r="M16" s="67">
        <f t="shared" si="3"/>
        <v>25856085.01071987</v>
      </c>
      <c r="N16" s="67">
        <f t="shared" si="3"/>
        <v>31613393.298300404</v>
      </c>
      <c r="O16" s="68">
        <f t="shared" si="3"/>
        <v>80373153.97997037</v>
      </c>
      <c r="P16" s="67">
        <f t="shared" si="3"/>
        <v>20630090.01169265</v>
      </c>
      <c r="Q16" s="67">
        <f t="shared" si="3"/>
        <v>26584840.514192004</v>
      </c>
      <c r="R16" s="67">
        <f t="shared" si="3"/>
        <v>31428128.179168932</v>
      </c>
      <c r="S16" s="68">
        <f t="shared" si="3"/>
        <v>78643058.70505358</v>
      </c>
      <c r="T16" s="69">
        <f t="shared" si="3"/>
        <v>159016212.68502393</v>
      </c>
      <c r="U16" s="177">
        <f t="shared" si="3"/>
        <v>310387706.72741705</v>
      </c>
      <c r="W16" s="113"/>
      <c r="X16" s="114"/>
    </row>
    <row r="17" spans="1:24" ht="12.75">
      <c r="A17" s="50" t="s">
        <v>132</v>
      </c>
      <c r="C17" s="61">
        <f>C84*$W17</f>
        <v>3633.3333333333335</v>
      </c>
      <c r="D17" s="61">
        <f>D84*$W17</f>
        <v>3633.3333333333335</v>
      </c>
      <c r="E17" s="61">
        <f>E84*$W17</f>
        <v>3633.3333333333335</v>
      </c>
      <c r="F17" s="199">
        <f>SUM(C17:E17)</f>
        <v>10900</v>
      </c>
      <c r="G17" s="61">
        <f>G84*$W17</f>
        <v>3633.3333333333335</v>
      </c>
      <c r="H17" s="61">
        <f>H84*$W17</f>
        <v>8966.666666666668</v>
      </c>
      <c r="I17" s="61">
        <f>I84*$W17</f>
        <v>14300.000000000002</v>
      </c>
      <c r="J17" s="62">
        <f>SUM(G17:I17)</f>
        <v>26900.000000000004</v>
      </c>
      <c r="K17" s="63">
        <f>J17+F17</f>
        <v>37800</v>
      </c>
      <c r="L17" s="61">
        <f>L84*$W17</f>
        <v>14300.000000000002</v>
      </c>
      <c r="M17" s="61">
        <f>M84*$W17</f>
        <v>14300.000000000002</v>
      </c>
      <c r="N17" s="61">
        <f>N84*$W17</f>
        <v>14000</v>
      </c>
      <c r="O17" s="62">
        <f>SUM(L17:N17)</f>
        <v>42600</v>
      </c>
      <c r="P17" s="61">
        <f>P84*$W17</f>
        <v>14000</v>
      </c>
      <c r="Q17" s="61">
        <f>Q84*$W17</f>
        <v>14000</v>
      </c>
      <c r="R17" s="61">
        <f>R84*$W17</f>
        <v>14000</v>
      </c>
      <c r="S17" s="62">
        <f>SUM(P17:R17)</f>
        <v>42000</v>
      </c>
      <c r="T17" s="63">
        <f>S17+O17</f>
        <v>84600</v>
      </c>
      <c r="U17" s="176">
        <f>T17+K17</f>
        <v>122400</v>
      </c>
      <c r="W17" s="197">
        <f>8%/12</f>
        <v>0.006666666666666667</v>
      </c>
      <c r="X17" s="111"/>
    </row>
    <row r="18" spans="1:24" s="65" customFormat="1" ht="12.75">
      <c r="A18" s="3" t="s">
        <v>114</v>
      </c>
      <c r="B18" s="66"/>
      <c r="C18" s="67">
        <f>SUM(C19:C21)</f>
        <v>29208.333333333336</v>
      </c>
      <c r="D18" s="67">
        <f aca="true" t="shared" si="4" ref="D18:U18">SUM(D19:D21)</f>
        <v>29208.333333333336</v>
      </c>
      <c r="E18" s="67">
        <f t="shared" si="4"/>
        <v>29208.333333333336</v>
      </c>
      <c r="F18" s="200">
        <f t="shared" si="4"/>
        <v>87625</v>
      </c>
      <c r="G18" s="67">
        <f t="shared" si="4"/>
        <v>45875</v>
      </c>
      <c r="H18" s="67">
        <f t="shared" si="4"/>
        <v>57125</v>
      </c>
      <c r="I18" s="67">
        <f t="shared" si="4"/>
        <v>64208.333333333336</v>
      </c>
      <c r="J18" s="68">
        <f t="shared" si="4"/>
        <v>167208.33333333334</v>
      </c>
      <c r="K18" s="69">
        <f t="shared" si="4"/>
        <v>254833.33333333334</v>
      </c>
      <c r="L18" s="67">
        <f t="shared" si="4"/>
        <v>64208.333333333336</v>
      </c>
      <c r="M18" s="67">
        <f t="shared" si="4"/>
        <v>64208.333333333336</v>
      </c>
      <c r="N18" s="67">
        <f t="shared" si="4"/>
        <v>64208.333333333336</v>
      </c>
      <c r="O18" s="68">
        <f t="shared" si="4"/>
        <v>192625</v>
      </c>
      <c r="P18" s="67">
        <f t="shared" si="4"/>
        <v>64208.333333333336</v>
      </c>
      <c r="Q18" s="67">
        <f t="shared" si="4"/>
        <v>64208.333333333336</v>
      </c>
      <c r="R18" s="67">
        <f t="shared" si="4"/>
        <v>64208.333333333336</v>
      </c>
      <c r="S18" s="68">
        <f t="shared" si="4"/>
        <v>192625</v>
      </c>
      <c r="T18" s="69">
        <f t="shared" si="4"/>
        <v>385250</v>
      </c>
      <c r="U18" s="177">
        <f t="shared" si="4"/>
        <v>640083.3333333334</v>
      </c>
      <c r="W18" s="113"/>
      <c r="X18" s="114"/>
    </row>
    <row r="19" spans="1:24" ht="12.75">
      <c r="A19" s="50" t="s">
        <v>115</v>
      </c>
      <c r="C19" s="61">
        <f aca="true" t="shared" si="5" ref="C19:E20">C74*$W19</f>
        <v>15333.333333333334</v>
      </c>
      <c r="D19" s="61">
        <f t="shared" si="5"/>
        <v>15333.333333333334</v>
      </c>
      <c r="E19" s="61">
        <f t="shared" si="5"/>
        <v>15333.333333333334</v>
      </c>
      <c r="F19" s="199">
        <f>SUM(C19:E19)</f>
        <v>46000</v>
      </c>
      <c r="G19" s="61">
        <f aca="true" t="shared" si="6" ref="G19:I20">G74*$W19</f>
        <v>32000.000000000004</v>
      </c>
      <c r="H19" s="61">
        <f t="shared" si="6"/>
        <v>32000.000000000004</v>
      </c>
      <c r="I19" s="61">
        <f t="shared" si="6"/>
        <v>32000.000000000004</v>
      </c>
      <c r="J19" s="62">
        <f>SUM(G19:I19)</f>
        <v>96000.00000000001</v>
      </c>
      <c r="K19" s="63">
        <f>F19+J19</f>
        <v>142000</v>
      </c>
      <c r="L19" s="61">
        <f aca="true" t="shared" si="7" ref="L19:N20">L74*$W19</f>
        <v>32000.000000000004</v>
      </c>
      <c r="M19" s="61">
        <f t="shared" si="7"/>
        <v>32000.000000000004</v>
      </c>
      <c r="N19" s="61">
        <f t="shared" si="7"/>
        <v>32000.000000000004</v>
      </c>
      <c r="O19" s="62">
        <f>SUM(L19:N19)</f>
        <v>96000.00000000001</v>
      </c>
      <c r="P19" s="61">
        <f aca="true" t="shared" si="8" ref="P19:R20">P74*$W19</f>
        <v>32000.000000000004</v>
      </c>
      <c r="Q19" s="61">
        <f t="shared" si="8"/>
        <v>32000.000000000004</v>
      </c>
      <c r="R19" s="61">
        <f t="shared" si="8"/>
        <v>32000.000000000004</v>
      </c>
      <c r="S19" s="62">
        <f>SUM(P19:R19)</f>
        <v>96000.00000000001</v>
      </c>
      <c r="T19" s="63">
        <f>O19+S19</f>
        <v>192000.00000000003</v>
      </c>
      <c r="U19" s="176">
        <f>T19+K19</f>
        <v>334000</v>
      </c>
      <c r="W19" s="197">
        <f>8%/12</f>
        <v>0.006666666666666667</v>
      </c>
      <c r="X19" s="111"/>
    </row>
    <row r="20" spans="1:24" ht="12.75">
      <c r="A20" s="50" t="s">
        <v>116</v>
      </c>
      <c r="C20" s="61">
        <f t="shared" si="5"/>
        <v>7500</v>
      </c>
      <c r="D20" s="61">
        <f t="shared" si="5"/>
        <v>7500</v>
      </c>
      <c r="E20" s="61">
        <f t="shared" si="5"/>
        <v>7500</v>
      </c>
      <c r="F20" s="199">
        <f>SUM(C20:E20)</f>
        <v>22500</v>
      </c>
      <c r="G20" s="61">
        <f t="shared" si="6"/>
        <v>7500</v>
      </c>
      <c r="H20" s="61">
        <f t="shared" si="6"/>
        <v>18750</v>
      </c>
      <c r="I20" s="61">
        <f t="shared" si="6"/>
        <v>18750</v>
      </c>
      <c r="J20" s="62">
        <f>SUM(G20:I20)</f>
        <v>45000</v>
      </c>
      <c r="K20" s="63">
        <f>F20+J20</f>
        <v>67500</v>
      </c>
      <c r="L20" s="61">
        <f t="shared" si="7"/>
        <v>18750</v>
      </c>
      <c r="M20" s="61">
        <f t="shared" si="7"/>
        <v>18750</v>
      </c>
      <c r="N20" s="61">
        <f t="shared" si="7"/>
        <v>18750</v>
      </c>
      <c r="O20" s="62">
        <f>SUM(L20:N20)</f>
        <v>56250</v>
      </c>
      <c r="P20" s="61">
        <f t="shared" si="8"/>
        <v>18750</v>
      </c>
      <c r="Q20" s="61">
        <f t="shared" si="8"/>
        <v>18750</v>
      </c>
      <c r="R20" s="61">
        <f t="shared" si="8"/>
        <v>18750</v>
      </c>
      <c r="S20" s="62">
        <f>SUM(P20:R20)</f>
        <v>56250</v>
      </c>
      <c r="T20" s="63">
        <f>O20+S20</f>
        <v>112500</v>
      </c>
      <c r="U20" s="176">
        <f>T20+K20</f>
        <v>180000</v>
      </c>
      <c r="W20" s="197">
        <f>9%/12</f>
        <v>0.0075</v>
      </c>
      <c r="X20" s="111"/>
    </row>
    <row r="21" spans="1:24" ht="12.75">
      <c r="A21" s="50" t="s">
        <v>117</v>
      </c>
      <c r="C21" s="61">
        <f>C77*$W21</f>
        <v>6375</v>
      </c>
      <c r="D21" s="61">
        <f>D77*$W21</f>
        <v>6375</v>
      </c>
      <c r="E21" s="61">
        <f>E77*$W21</f>
        <v>6375</v>
      </c>
      <c r="F21" s="199">
        <f>SUM(C21:E21)</f>
        <v>19125</v>
      </c>
      <c r="G21" s="61">
        <f>G77*$W21</f>
        <v>6375</v>
      </c>
      <c r="H21" s="61">
        <f>H77*$W21</f>
        <v>6375</v>
      </c>
      <c r="I21" s="61">
        <f>I77*$W21</f>
        <v>13458.333333333334</v>
      </c>
      <c r="J21" s="62">
        <f>SUM(G21:I21)</f>
        <v>26208.333333333336</v>
      </c>
      <c r="K21" s="63">
        <f>F21+J21</f>
        <v>45333.333333333336</v>
      </c>
      <c r="L21" s="61">
        <f>L77*$W21</f>
        <v>13458.333333333334</v>
      </c>
      <c r="M21" s="61">
        <f>M77*$W21</f>
        <v>13458.333333333334</v>
      </c>
      <c r="N21" s="61">
        <f>N77*$W21</f>
        <v>13458.333333333334</v>
      </c>
      <c r="O21" s="62">
        <f>SUM(L21:N21)</f>
        <v>40375</v>
      </c>
      <c r="P21" s="61">
        <f>P77*$W21</f>
        <v>13458.333333333334</v>
      </c>
      <c r="Q21" s="61">
        <f>Q77*$W21</f>
        <v>13458.333333333334</v>
      </c>
      <c r="R21" s="61">
        <f>R77*$W21</f>
        <v>13458.333333333334</v>
      </c>
      <c r="S21" s="62">
        <f>SUM(P21:R21)</f>
        <v>40375</v>
      </c>
      <c r="T21" s="63">
        <f>O21+S21</f>
        <v>80750</v>
      </c>
      <c r="U21" s="176">
        <f>T21+K21</f>
        <v>126083.33333333334</v>
      </c>
      <c r="W21" s="197">
        <f>10%/12</f>
        <v>0.008333333333333333</v>
      </c>
      <c r="X21" s="111"/>
    </row>
    <row r="22" spans="1:24" s="65" customFormat="1" ht="12.75">
      <c r="A22" s="3" t="s">
        <v>118</v>
      </c>
      <c r="B22" s="66"/>
      <c r="C22" s="67">
        <f aca="true" t="shared" si="9" ref="C22:U22">C16-C18+C17</f>
        <v>21460712.57041781</v>
      </c>
      <c r="D22" s="67">
        <f t="shared" si="9"/>
        <v>22140751.457819954</v>
      </c>
      <c r="E22" s="67">
        <f t="shared" si="9"/>
        <v>27765980.238183785</v>
      </c>
      <c r="F22" s="200">
        <f t="shared" si="9"/>
        <v>71367444.26642156</v>
      </c>
      <c r="G22" s="67">
        <f t="shared" si="9"/>
        <v>23857505.222649094</v>
      </c>
      <c r="H22" s="67">
        <f t="shared" si="9"/>
        <v>25330749.179974932</v>
      </c>
      <c r="I22" s="67">
        <f t="shared" si="9"/>
        <v>30598762.040014207</v>
      </c>
      <c r="J22" s="68">
        <f t="shared" si="9"/>
        <v>79787016.44263822</v>
      </c>
      <c r="K22" s="69">
        <f t="shared" si="9"/>
        <v>151154460.70905975</v>
      </c>
      <c r="L22" s="67">
        <f t="shared" si="9"/>
        <v>22853767.33761676</v>
      </c>
      <c r="M22" s="67">
        <f t="shared" si="9"/>
        <v>25806176.677386537</v>
      </c>
      <c r="N22" s="67">
        <f t="shared" si="9"/>
        <v>31563184.964967072</v>
      </c>
      <c r="O22" s="68">
        <f t="shared" si="9"/>
        <v>80223128.97997037</v>
      </c>
      <c r="P22" s="67">
        <f t="shared" si="9"/>
        <v>20579881.67835932</v>
      </c>
      <c r="Q22" s="67">
        <f t="shared" si="9"/>
        <v>26534632.18085867</v>
      </c>
      <c r="R22" s="67">
        <f t="shared" si="9"/>
        <v>31377919.8458356</v>
      </c>
      <c r="S22" s="68">
        <f t="shared" si="9"/>
        <v>78492433.70505358</v>
      </c>
      <c r="T22" s="69">
        <f t="shared" si="9"/>
        <v>158715562.68502393</v>
      </c>
      <c r="U22" s="177">
        <f t="shared" si="9"/>
        <v>309870023.39408374</v>
      </c>
      <c r="W22" s="113"/>
      <c r="X22" s="114"/>
    </row>
    <row r="23" spans="1:24" ht="12.75">
      <c r="A23" s="50" t="s">
        <v>119</v>
      </c>
      <c r="C23" s="61"/>
      <c r="D23" s="61"/>
      <c r="E23" s="61">
        <f>SUM(C22:E22)*$W23</f>
        <v>15700837.73861274</v>
      </c>
      <c r="F23" s="199">
        <f>SUM(C23:E23)</f>
        <v>15700837.73861274</v>
      </c>
      <c r="G23" s="61"/>
      <c r="H23" s="61"/>
      <c r="I23" s="61">
        <f>SUM(G22:I22)*$W23</f>
        <v>17553143.61738041</v>
      </c>
      <c r="J23" s="62">
        <f>SUM(G23:I23)</f>
        <v>17553143.61738041</v>
      </c>
      <c r="K23" s="63">
        <f>J23+F23</f>
        <v>33253981.35599315</v>
      </c>
      <c r="L23" s="61"/>
      <c r="M23" s="61"/>
      <c r="N23" s="61">
        <f>SUM(L22:N22)*$W23</f>
        <v>17649088.37559348</v>
      </c>
      <c r="O23" s="62">
        <f>SUM(L23:N23)</f>
        <v>17649088.37559348</v>
      </c>
      <c r="P23" s="61"/>
      <c r="Q23" s="61"/>
      <c r="R23" s="61">
        <f>SUM(P22:R22)*$W23</f>
        <v>17268335.415111788</v>
      </c>
      <c r="S23" s="62">
        <f>SUM(P23:R23)</f>
        <v>17268335.415111788</v>
      </c>
      <c r="T23" s="63">
        <f>S23+O23</f>
        <v>34917423.79070526</v>
      </c>
      <c r="U23" s="176">
        <f>T23+K23</f>
        <v>68171405.14669842</v>
      </c>
      <c r="W23" s="112">
        <v>0.22</v>
      </c>
      <c r="X23" s="111"/>
    </row>
    <row r="24" spans="1:24" s="65" customFormat="1" ht="12.75">
      <c r="A24" s="3" t="s">
        <v>120</v>
      </c>
      <c r="B24" s="66"/>
      <c r="C24" s="67">
        <f>C22-C23</f>
        <v>21460712.57041781</v>
      </c>
      <c r="D24" s="67">
        <f aca="true" t="shared" si="10" ref="D24:U24">D22-D23</f>
        <v>22140751.457819954</v>
      </c>
      <c r="E24" s="67">
        <f t="shared" si="10"/>
        <v>12065142.499571046</v>
      </c>
      <c r="F24" s="200">
        <f t="shared" si="10"/>
        <v>55666606.527808815</v>
      </c>
      <c r="G24" s="67">
        <f t="shared" si="10"/>
        <v>23857505.222649094</v>
      </c>
      <c r="H24" s="67">
        <f t="shared" si="10"/>
        <v>25330749.179974932</v>
      </c>
      <c r="I24" s="67">
        <f t="shared" si="10"/>
        <v>13045618.422633797</v>
      </c>
      <c r="J24" s="68">
        <f t="shared" si="10"/>
        <v>62233872.82525781</v>
      </c>
      <c r="K24" s="69">
        <f t="shared" si="10"/>
        <v>117900479.3530666</v>
      </c>
      <c r="L24" s="67">
        <f t="shared" si="10"/>
        <v>22853767.33761676</v>
      </c>
      <c r="M24" s="67">
        <f t="shared" si="10"/>
        <v>25806176.677386537</v>
      </c>
      <c r="N24" s="67">
        <f t="shared" si="10"/>
        <v>13914096.589373592</v>
      </c>
      <c r="O24" s="68">
        <f t="shared" si="10"/>
        <v>62574040.60437688</v>
      </c>
      <c r="P24" s="67">
        <f t="shared" si="10"/>
        <v>20579881.67835932</v>
      </c>
      <c r="Q24" s="67">
        <f t="shared" si="10"/>
        <v>26534632.18085867</v>
      </c>
      <c r="R24" s="67">
        <f t="shared" si="10"/>
        <v>14109584.430723812</v>
      </c>
      <c r="S24" s="68">
        <f t="shared" si="10"/>
        <v>61224098.289941795</v>
      </c>
      <c r="T24" s="69">
        <f t="shared" si="10"/>
        <v>123798138.89431867</v>
      </c>
      <c r="U24" s="177">
        <f t="shared" si="10"/>
        <v>241698618.24738532</v>
      </c>
      <c r="W24" s="113"/>
      <c r="X24" s="114"/>
    </row>
    <row r="25" spans="1:24" ht="12.75">
      <c r="A25" s="50" t="s">
        <v>121</v>
      </c>
      <c r="C25" s="61">
        <v>0</v>
      </c>
      <c r="D25" s="61"/>
      <c r="E25" s="61"/>
      <c r="F25" s="199">
        <f>SUM(C25:E25)</f>
        <v>0</v>
      </c>
      <c r="G25" s="61">
        <v>0</v>
      </c>
      <c r="H25" s="61"/>
      <c r="I25" s="61"/>
      <c r="J25" s="62">
        <f>SUM(G25:I25)</f>
        <v>0</v>
      </c>
      <c r="K25" s="63">
        <f>F25+J25</f>
        <v>0</v>
      </c>
      <c r="L25" s="61">
        <v>0</v>
      </c>
      <c r="M25" s="61"/>
      <c r="N25" s="61"/>
      <c r="O25" s="62">
        <f>SUM(L25:N25)</f>
        <v>0</v>
      </c>
      <c r="P25" s="61"/>
      <c r="Q25" s="61"/>
      <c r="R25" s="61">
        <f>R70*$W25</f>
        <v>375000</v>
      </c>
      <c r="S25" s="62">
        <f>SUM(P25:R25)</f>
        <v>375000</v>
      </c>
      <c r="T25" s="63">
        <f>O25+S25</f>
        <v>375000</v>
      </c>
      <c r="U25" s="176">
        <f>T25+K25</f>
        <v>375000</v>
      </c>
      <c r="W25" s="112">
        <f>10%/2</f>
        <v>0.05</v>
      </c>
      <c r="X25" s="111"/>
    </row>
    <row r="26" spans="1:23" s="65" customFormat="1" ht="12.75">
      <c r="A26" s="3" t="s">
        <v>192</v>
      </c>
      <c r="B26" s="66"/>
      <c r="C26" s="67">
        <f aca="true" t="shared" si="11" ref="C26:U26">C24-SUM(C25:C25)</f>
        <v>21460712.57041781</v>
      </c>
      <c r="D26" s="67">
        <f t="shared" si="11"/>
        <v>22140751.457819954</v>
      </c>
      <c r="E26" s="67">
        <f t="shared" si="11"/>
        <v>12065142.499571046</v>
      </c>
      <c r="F26" s="200">
        <f t="shared" si="11"/>
        <v>55666606.527808815</v>
      </c>
      <c r="G26" s="67">
        <f t="shared" si="11"/>
        <v>23857505.222649094</v>
      </c>
      <c r="H26" s="67">
        <f t="shared" si="11"/>
        <v>25330749.179974932</v>
      </c>
      <c r="I26" s="67">
        <f t="shared" si="11"/>
        <v>13045618.422633797</v>
      </c>
      <c r="J26" s="68">
        <f t="shared" si="11"/>
        <v>62233872.82525781</v>
      </c>
      <c r="K26" s="69">
        <f t="shared" si="11"/>
        <v>117900479.3530666</v>
      </c>
      <c r="L26" s="67">
        <f t="shared" si="11"/>
        <v>22853767.33761676</v>
      </c>
      <c r="M26" s="67">
        <f t="shared" si="11"/>
        <v>25806176.677386537</v>
      </c>
      <c r="N26" s="67">
        <f t="shared" si="11"/>
        <v>13914096.589373592</v>
      </c>
      <c r="O26" s="68">
        <f t="shared" si="11"/>
        <v>62574040.60437688</v>
      </c>
      <c r="P26" s="67">
        <f t="shared" si="11"/>
        <v>20579881.67835932</v>
      </c>
      <c r="Q26" s="67">
        <f t="shared" si="11"/>
        <v>26534632.18085867</v>
      </c>
      <c r="R26" s="67">
        <f t="shared" si="11"/>
        <v>13734584.430723812</v>
      </c>
      <c r="S26" s="68">
        <f t="shared" si="11"/>
        <v>60849098.289941795</v>
      </c>
      <c r="T26" s="69">
        <f t="shared" si="11"/>
        <v>123423138.89431867</v>
      </c>
      <c r="U26" s="177">
        <f t="shared" si="11"/>
        <v>241323618.24738532</v>
      </c>
      <c r="W26" s="55"/>
    </row>
    <row r="27" spans="3:21" ht="13.5" thickBot="1">
      <c r="C27" s="61"/>
      <c r="D27" s="61"/>
      <c r="E27" s="61"/>
      <c r="F27" s="199"/>
      <c r="G27" s="61"/>
      <c r="H27" s="61"/>
      <c r="I27" s="61"/>
      <c r="J27" s="62"/>
      <c r="K27" s="63"/>
      <c r="L27" s="61"/>
      <c r="M27" s="61"/>
      <c r="N27" s="61"/>
      <c r="O27" s="62"/>
      <c r="P27" s="61"/>
      <c r="Q27" s="61"/>
      <c r="R27" s="61"/>
      <c r="S27" s="62"/>
      <c r="T27" s="63"/>
      <c r="U27" s="176"/>
    </row>
    <row r="28" spans="1:23" s="65" customFormat="1" ht="13.5" thickTop="1">
      <c r="A28" s="51" t="s">
        <v>189</v>
      </c>
      <c r="B28" s="70"/>
      <c r="C28" s="71">
        <f>U1</f>
        <v>2007</v>
      </c>
      <c r="D28" s="71"/>
      <c r="E28" s="71"/>
      <c r="F28" s="201"/>
      <c r="G28" s="71"/>
      <c r="H28" s="71"/>
      <c r="I28" s="71"/>
      <c r="J28" s="72"/>
      <c r="K28" s="73"/>
      <c r="L28" s="71"/>
      <c r="M28" s="71"/>
      <c r="N28" s="71"/>
      <c r="O28" s="72"/>
      <c r="P28" s="71"/>
      <c r="Q28" s="71"/>
      <c r="R28" s="71"/>
      <c r="S28" s="72"/>
      <c r="T28" s="73"/>
      <c r="U28" s="178"/>
      <c r="W28" s="55"/>
    </row>
    <row r="29" spans="1:21" ht="12.75">
      <c r="A29" s="52" t="s">
        <v>122</v>
      </c>
      <c r="B29" s="74"/>
      <c r="C29" s="75"/>
      <c r="D29" s="75"/>
      <c r="E29" s="75"/>
      <c r="F29" s="202"/>
      <c r="G29" s="75"/>
      <c r="H29" s="75"/>
      <c r="I29" s="75"/>
      <c r="J29" s="76"/>
      <c r="K29" s="77"/>
      <c r="L29" s="75"/>
      <c r="M29" s="75"/>
      <c r="N29" s="75"/>
      <c r="O29" s="76"/>
      <c r="P29" s="75"/>
      <c r="Q29" s="75"/>
      <c r="R29" s="75"/>
      <c r="S29" s="76"/>
      <c r="T29" s="77"/>
      <c r="U29" s="179"/>
    </row>
    <row r="30" spans="1:23" s="65" customFormat="1" ht="12.75">
      <c r="A30" s="53" t="s">
        <v>105</v>
      </c>
      <c r="B30" s="78"/>
      <c r="C30" s="79">
        <f>C2</f>
        <v>74834215</v>
      </c>
      <c r="D30" s="79">
        <f aca="true" t="shared" si="12" ref="D30:U30">D2</f>
        <v>74841700</v>
      </c>
      <c r="E30" s="79">
        <f t="shared" si="12"/>
        <v>75291200</v>
      </c>
      <c r="F30" s="203">
        <f t="shared" si="12"/>
        <v>224967115</v>
      </c>
      <c r="G30" s="79">
        <f t="shared" si="12"/>
        <v>84759490</v>
      </c>
      <c r="H30" s="79">
        <f t="shared" si="12"/>
        <v>80171940</v>
      </c>
      <c r="I30" s="79">
        <f t="shared" si="12"/>
        <v>79872240</v>
      </c>
      <c r="J30" s="80">
        <f t="shared" si="12"/>
        <v>244803670</v>
      </c>
      <c r="K30" s="81">
        <f t="shared" si="12"/>
        <v>469770785</v>
      </c>
      <c r="L30" s="79">
        <f t="shared" si="12"/>
        <v>86851815</v>
      </c>
      <c r="M30" s="79">
        <f t="shared" si="12"/>
        <v>81335990</v>
      </c>
      <c r="N30" s="79">
        <f t="shared" si="12"/>
        <v>85249960</v>
      </c>
      <c r="O30" s="80">
        <f t="shared" si="12"/>
        <v>253437765</v>
      </c>
      <c r="P30" s="79">
        <f t="shared" si="12"/>
        <v>83378590</v>
      </c>
      <c r="Q30" s="79">
        <f t="shared" si="12"/>
        <v>83728240</v>
      </c>
      <c r="R30" s="79">
        <f t="shared" si="12"/>
        <v>84377590</v>
      </c>
      <c r="S30" s="80">
        <f t="shared" si="12"/>
        <v>251484420</v>
      </c>
      <c r="T30" s="81">
        <f t="shared" si="12"/>
        <v>504922185</v>
      </c>
      <c r="U30" s="180">
        <f t="shared" si="12"/>
        <v>974692970</v>
      </c>
      <c r="W30" s="55"/>
    </row>
    <row r="31" spans="1:21" ht="12.75">
      <c r="A31" s="96">
        <v>0.85</v>
      </c>
      <c r="B31" s="82"/>
      <c r="C31" s="75">
        <f>C30*$A31</f>
        <v>63609082.75</v>
      </c>
      <c r="D31" s="75">
        <f>D30*$A31</f>
        <v>63615445</v>
      </c>
      <c r="E31" s="75">
        <f>E30*$A31</f>
        <v>63997520</v>
      </c>
      <c r="F31" s="202">
        <f>SUM(C31:E31)</f>
        <v>191222047.75</v>
      </c>
      <c r="G31" s="75">
        <f>G30*$A31</f>
        <v>72045566.5</v>
      </c>
      <c r="H31" s="75">
        <f>H30*$A31</f>
        <v>68146149</v>
      </c>
      <c r="I31" s="75">
        <f>I30*$A31</f>
        <v>67891404</v>
      </c>
      <c r="J31" s="76">
        <f>SUM(G31:I31)</f>
        <v>208083119.5</v>
      </c>
      <c r="K31" s="77">
        <f>J31+F31</f>
        <v>399305167.25</v>
      </c>
      <c r="L31" s="75">
        <f>L30*$A31</f>
        <v>73824042.75</v>
      </c>
      <c r="M31" s="75">
        <f>M30*$A31</f>
        <v>69135591.5</v>
      </c>
      <c r="N31" s="75">
        <f>N30*$A31</f>
        <v>72462466</v>
      </c>
      <c r="O31" s="76">
        <f>SUM(L31:N31)</f>
        <v>215422100.25</v>
      </c>
      <c r="P31" s="75">
        <f>P30*$A31</f>
        <v>70871801.5</v>
      </c>
      <c r="Q31" s="75">
        <f>Q30*$A31</f>
        <v>71169004</v>
      </c>
      <c r="R31" s="75">
        <f>R30*$A31</f>
        <v>71720951.5</v>
      </c>
      <c r="S31" s="76">
        <f>SUM(P31:R31)</f>
        <v>213761757</v>
      </c>
      <c r="T31" s="77">
        <f>S31+O31</f>
        <v>429183857.25</v>
      </c>
      <c r="U31" s="179">
        <f>T31+K31</f>
        <v>828489024.5</v>
      </c>
    </row>
    <row r="32" spans="1:21" ht="12.75">
      <c r="A32" s="96">
        <f>100%-A31</f>
        <v>0.15000000000000002</v>
      </c>
      <c r="B32" s="82"/>
      <c r="C32" s="184">
        <f>B91</f>
        <v>2400000</v>
      </c>
      <c r="D32" s="75">
        <f>C30*$A32</f>
        <v>11225132.250000002</v>
      </c>
      <c r="E32" s="75">
        <f>D30*$A32</f>
        <v>11226255.000000002</v>
      </c>
      <c r="F32" s="202">
        <f>SUM(C32:E32)</f>
        <v>24851387.250000004</v>
      </c>
      <c r="G32" s="75">
        <f>E30*$A32</f>
        <v>11293680.000000002</v>
      </c>
      <c r="H32" s="75">
        <f>G30*$A32</f>
        <v>12713923.500000002</v>
      </c>
      <c r="I32" s="75">
        <f>H30*$A32</f>
        <v>12025791.000000002</v>
      </c>
      <c r="J32" s="76">
        <f>SUM(G32:I32)</f>
        <v>36033394.50000001</v>
      </c>
      <c r="K32" s="77">
        <f>J32+F32</f>
        <v>60884781.750000015</v>
      </c>
      <c r="L32" s="75">
        <f>I30*$A32</f>
        <v>11980836.000000002</v>
      </c>
      <c r="M32" s="75">
        <f>L30*$A32</f>
        <v>13027772.250000002</v>
      </c>
      <c r="N32" s="75">
        <f>M30*$A32</f>
        <v>12200398.500000002</v>
      </c>
      <c r="O32" s="76">
        <f>SUM(L32:N32)</f>
        <v>37209006.75000001</v>
      </c>
      <c r="P32" s="75">
        <f>N30*$A32</f>
        <v>12787494.000000002</v>
      </c>
      <c r="Q32" s="75">
        <f>P30*$A32</f>
        <v>12506788.500000002</v>
      </c>
      <c r="R32" s="75">
        <f>Q30*$A32</f>
        <v>12559236.000000002</v>
      </c>
      <c r="S32" s="76">
        <f>SUM(P32:R32)</f>
        <v>37853518.50000001</v>
      </c>
      <c r="T32" s="77">
        <f>S32+O32</f>
        <v>75062525.25000001</v>
      </c>
      <c r="U32" s="179">
        <f>T32+K32</f>
        <v>135947307.00000003</v>
      </c>
    </row>
    <row r="33" spans="1:21" ht="12.75">
      <c r="A33" s="97" t="s">
        <v>132</v>
      </c>
      <c r="B33" s="74"/>
      <c r="C33" s="83">
        <f>C17</f>
        <v>3633.3333333333335</v>
      </c>
      <c r="D33" s="83">
        <f>D17</f>
        <v>3633.3333333333335</v>
      </c>
      <c r="E33" s="83">
        <f>E17</f>
        <v>3633.3333333333335</v>
      </c>
      <c r="F33" s="202">
        <f aca="true" t="shared" si="13" ref="F33:F42">SUM(C33:E33)</f>
        <v>10900</v>
      </c>
      <c r="G33" s="83">
        <f>G17</f>
        <v>3633.3333333333335</v>
      </c>
      <c r="H33" s="83">
        <f>H17</f>
        <v>8966.666666666668</v>
      </c>
      <c r="I33" s="83">
        <f>I17</f>
        <v>14300.000000000002</v>
      </c>
      <c r="J33" s="76">
        <f aca="true" t="shared" si="14" ref="J33:J42">SUM(G33:I33)</f>
        <v>26900.000000000004</v>
      </c>
      <c r="K33" s="77">
        <f aca="true" t="shared" si="15" ref="K33:K42">J33+F33</f>
        <v>37800</v>
      </c>
      <c r="L33" s="83">
        <f>L17</f>
        <v>14300.000000000002</v>
      </c>
      <c r="M33" s="83">
        <f>M17</f>
        <v>14300.000000000002</v>
      </c>
      <c r="N33" s="83">
        <f>N17</f>
        <v>14000</v>
      </c>
      <c r="O33" s="76">
        <f aca="true" t="shared" si="16" ref="O33:O42">SUM(L33:N33)</f>
        <v>42600</v>
      </c>
      <c r="P33" s="83">
        <f>P17</f>
        <v>14000</v>
      </c>
      <c r="Q33" s="83">
        <f>Q17</f>
        <v>14000</v>
      </c>
      <c r="R33" s="83">
        <f>R17</f>
        <v>14000</v>
      </c>
      <c r="S33" s="76">
        <f aca="true" t="shared" si="17" ref="S33:S42">SUM(P33:R33)</f>
        <v>42000</v>
      </c>
      <c r="T33" s="77">
        <f aca="true" t="shared" si="18" ref="T33:T42">S33+O33</f>
        <v>84600</v>
      </c>
      <c r="U33" s="179">
        <f aca="true" t="shared" si="19" ref="U33:U42">T33+K33</f>
        <v>122400</v>
      </c>
    </row>
    <row r="34" spans="1:21" ht="12.75">
      <c r="A34" s="97" t="s">
        <v>128</v>
      </c>
      <c r="B34" s="74"/>
      <c r="C34" s="115"/>
      <c r="D34" s="115"/>
      <c r="E34" s="115">
        <v>5000000</v>
      </c>
      <c r="F34" s="202">
        <f t="shared" si="13"/>
        <v>5000000</v>
      </c>
      <c r="G34" s="115"/>
      <c r="H34" s="115"/>
      <c r="I34" s="115"/>
      <c r="J34" s="76">
        <f t="shared" si="14"/>
        <v>0</v>
      </c>
      <c r="K34" s="77">
        <f t="shared" si="15"/>
        <v>5000000</v>
      </c>
      <c r="L34" s="115"/>
      <c r="M34" s="115"/>
      <c r="N34" s="115"/>
      <c r="O34" s="76">
        <f t="shared" si="16"/>
        <v>0</v>
      </c>
      <c r="P34" s="115"/>
      <c r="Q34" s="115"/>
      <c r="R34" s="115"/>
      <c r="S34" s="76">
        <f t="shared" si="17"/>
        <v>0</v>
      </c>
      <c r="T34" s="77">
        <f t="shared" si="18"/>
        <v>0</v>
      </c>
      <c r="U34" s="179">
        <f t="shared" si="19"/>
        <v>5000000</v>
      </c>
    </row>
    <row r="35" spans="1:21" ht="12.75">
      <c r="A35" s="97" t="s">
        <v>193</v>
      </c>
      <c r="B35" s="74"/>
      <c r="C35" s="115"/>
      <c r="D35" s="115"/>
      <c r="E35" s="115"/>
      <c r="F35" s="202">
        <f t="shared" si="13"/>
        <v>0</v>
      </c>
      <c r="G35" s="115"/>
      <c r="H35" s="115"/>
      <c r="I35" s="115"/>
      <c r="J35" s="76">
        <f t="shared" si="14"/>
        <v>0</v>
      </c>
      <c r="K35" s="77">
        <f t="shared" si="15"/>
        <v>0</v>
      </c>
      <c r="L35" s="115"/>
      <c r="M35" s="115"/>
      <c r="N35" s="115"/>
      <c r="O35" s="76">
        <f t="shared" si="16"/>
        <v>0</v>
      </c>
      <c r="P35" s="115"/>
      <c r="Q35" s="115"/>
      <c r="R35" s="115"/>
      <c r="S35" s="76">
        <f t="shared" si="17"/>
        <v>0</v>
      </c>
      <c r="T35" s="77">
        <f t="shared" si="18"/>
        <v>0</v>
      </c>
      <c r="U35" s="179">
        <f t="shared" si="19"/>
        <v>0</v>
      </c>
    </row>
    <row r="36" spans="1:21" ht="12.75">
      <c r="A36" s="97" t="s">
        <v>115</v>
      </c>
      <c r="B36" s="74"/>
      <c r="C36" s="115"/>
      <c r="D36" s="115"/>
      <c r="E36" s="115"/>
      <c r="F36" s="202">
        <f t="shared" si="13"/>
        <v>0</v>
      </c>
      <c r="G36" s="115">
        <v>2500000</v>
      </c>
      <c r="H36" s="115"/>
      <c r="I36" s="115"/>
      <c r="J36" s="76">
        <f t="shared" si="14"/>
        <v>2500000</v>
      </c>
      <c r="K36" s="77">
        <f t="shared" si="15"/>
        <v>2500000</v>
      </c>
      <c r="L36" s="115"/>
      <c r="M36" s="115"/>
      <c r="N36" s="115"/>
      <c r="O36" s="76">
        <f t="shared" si="16"/>
        <v>0</v>
      </c>
      <c r="P36" s="115"/>
      <c r="Q36" s="115"/>
      <c r="R36" s="115"/>
      <c r="S36" s="76">
        <f t="shared" si="17"/>
        <v>0</v>
      </c>
      <c r="T36" s="77">
        <f t="shared" si="18"/>
        <v>0</v>
      </c>
      <c r="U36" s="179">
        <f t="shared" si="19"/>
        <v>2500000</v>
      </c>
    </row>
    <row r="37" spans="1:21" ht="12.75">
      <c r="A37" s="97" t="s">
        <v>129</v>
      </c>
      <c r="B37" s="74"/>
      <c r="C37" s="115"/>
      <c r="D37" s="115"/>
      <c r="E37" s="115"/>
      <c r="F37" s="202">
        <f t="shared" si="13"/>
        <v>0</v>
      </c>
      <c r="G37" s="115"/>
      <c r="H37" s="115">
        <v>1500000</v>
      </c>
      <c r="I37" s="115"/>
      <c r="J37" s="76">
        <f t="shared" si="14"/>
        <v>1500000</v>
      </c>
      <c r="K37" s="77">
        <f t="shared" si="15"/>
        <v>1500000</v>
      </c>
      <c r="L37" s="115"/>
      <c r="M37" s="115"/>
      <c r="N37" s="115"/>
      <c r="O37" s="76">
        <f t="shared" si="16"/>
        <v>0</v>
      </c>
      <c r="P37" s="115"/>
      <c r="Q37" s="115"/>
      <c r="R37" s="115"/>
      <c r="S37" s="76">
        <f t="shared" si="17"/>
        <v>0</v>
      </c>
      <c r="T37" s="77">
        <f t="shared" si="18"/>
        <v>0</v>
      </c>
      <c r="U37" s="179">
        <f t="shared" si="19"/>
        <v>1500000</v>
      </c>
    </row>
    <row r="38" spans="1:21" ht="12.75">
      <c r="A38" s="97" t="s">
        <v>117</v>
      </c>
      <c r="B38" s="74"/>
      <c r="C38" s="115"/>
      <c r="D38" s="115"/>
      <c r="E38" s="115"/>
      <c r="F38" s="202">
        <f t="shared" si="13"/>
        <v>0</v>
      </c>
      <c r="G38" s="115"/>
      <c r="H38" s="115"/>
      <c r="I38" s="115">
        <v>850000</v>
      </c>
      <c r="J38" s="76">
        <f t="shared" si="14"/>
        <v>850000</v>
      </c>
      <c r="K38" s="77">
        <f t="shared" si="15"/>
        <v>850000</v>
      </c>
      <c r="L38" s="115"/>
      <c r="M38" s="115"/>
      <c r="N38" s="115"/>
      <c r="O38" s="76">
        <f t="shared" si="16"/>
        <v>0</v>
      </c>
      <c r="P38" s="115"/>
      <c r="Q38" s="115"/>
      <c r="R38" s="115"/>
      <c r="S38" s="76">
        <f t="shared" si="17"/>
        <v>0</v>
      </c>
      <c r="T38" s="77">
        <f t="shared" si="18"/>
        <v>0</v>
      </c>
      <c r="U38" s="179">
        <f t="shared" si="19"/>
        <v>850000</v>
      </c>
    </row>
    <row r="39" spans="1:21" ht="12.75">
      <c r="A39" s="97" t="s">
        <v>130</v>
      </c>
      <c r="B39" s="74"/>
      <c r="C39" s="115"/>
      <c r="D39" s="115"/>
      <c r="E39" s="115"/>
      <c r="F39" s="202">
        <f t="shared" si="13"/>
        <v>0</v>
      </c>
      <c r="G39" s="115"/>
      <c r="H39" s="115"/>
      <c r="I39" s="115"/>
      <c r="J39" s="76">
        <f t="shared" si="14"/>
        <v>0</v>
      </c>
      <c r="K39" s="77">
        <f t="shared" si="15"/>
        <v>0</v>
      </c>
      <c r="L39" s="115">
        <v>125000</v>
      </c>
      <c r="M39" s="115"/>
      <c r="N39" s="115"/>
      <c r="O39" s="76">
        <f t="shared" si="16"/>
        <v>125000</v>
      </c>
      <c r="P39" s="115"/>
      <c r="Q39" s="115"/>
      <c r="R39" s="115"/>
      <c r="S39" s="76">
        <f t="shared" si="17"/>
        <v>0</v>
      </c>
      <c r="T39" s="77">
        <f t="shared" si="18"/>
        <v>125000</v>
      </c>
      <c r="U39" s="179">
        <f t="shared" si="19"/>
        <v>125000</v>
      </c>
    </row>
    <row r="40" spans="1:21" ht="12.75">
      <c r="A40" s="97" t="s">
        <v>131</v>
      </c>
      <c r="B40" s="74"/>
      <c r="C40" s="115"/>
      <c r="D40" s="115"/>
      <c r="E40" s="115"/>
      <c r="F40" s="202">
        <f t="shared" si="13"/>
        <v>0</v>
      </c>
      <c r="G40" s="115"/>
      <c r="H40" s="115"/>
      <c r="I40" s="115"/>
      <c r="J40" s="76">
        <f t="shared" si="14"/>
        <v>0</v>
      </c>
      <c r="K40" s="77">
        <f t="shared" si="15"/>
        <v>0</v>
      </c>
      <c r="L40" s="115"/>
      <c r="M40" s="115"/>
      <c r="N40" s="115">
        <v>45000</v>
      </c>
      <c r="O40" s="76">
        <f t="shared" si="16"/>
        <v>45000</v>
      </c>
      <c r="P40" s="115"/>
      <c r="Q40" s="115"/>
      <c r="R40" s="115"/>
      <c r="S40" s="76">
        <f t="shared" si="17"/>
        <v>0</v>
      </c>
      <c r="T40" s="77">
        <f t="shared" si="18"/>
        <v>45000</v>
      </c>
      <c r="U40" s="179">
        <f t="shared" si="19"/>
        <v>45000</v>
      </c>
    </row>
    <row r="41" spans="1:21" ht="12.75">
      <c r="A41" s="116"/>
      <c r="B41" s="74"/>
      <c r="C41" s="115"/>
      <c r="D41" s="115"/>
      <c r="E41" s="115"/>
      <c r="F41" s="202">
        <f t="shared" si="13"/>
        <v>0</v>
      </c>
      <c r="G41" s="115"/>
      <c r="H41" s="115"/>
      <c r="I41" s="115"/>
      <c r="J41" s="76">
        <f t="shared" si="14"/>
        <v>0</v>
      </c>
      <c r="K41" s="77">
        <f t="shared" si="15"/>
        <v>0</v>
      </c>
      <c r="L41" s="115"/>
      <c r="M41" s="115"/>
      <c r="N41" s="115"/>
      <c r="O41" s="76">
        <f t="shared" si="16"/>
        <v>0</v>
      </c>
      <c r="P41" s="115"/>
      <c r="Q41" s="115"/>
      <c r="R41" s="115"/>
      <c r="S41" s="76">
        <f t="shared" si="17"/>
        <v>0</v>
      </c>
      <c r="T41" s="77">
        <f t="shared" si="18"/>
        <v>0</v>
      </c>
      <c r="U41" s="179">
        <f t="shared" si="19"/>
        <v>0</v>
      </c>
    </row>
    <row r="42" spans="1:21" ht="12.75">
      <c r="A42" s="116"/>
      <c r="B42" s="74"/>
      <c r="C42" s="115"/>
      <c r="D42" s="115"/>
      <c r="E42" s="115"/>
      <c r="F42" s="202">
        <f t="shared" si="13"/>
        <v>0</v>
      </c>
      <c r="G42" s="115"/>
      <c r="H42" s="115"/>
      <c r="I42" s="115"/>
      <c r="J42" s="76">
        <f t="shared" si="14"/>
        <v>0</v>
      </c>
      <c r="K42" s="77">
        <f t="shared" si="15"/>
        <v>0</v>
      </c>
      <c r="L42" s="115"/>
      <c r="M42" s="115"/>
      <c r="N42" s="115"/>
      <c r="O42" s="76">
        <f t="shared" si="16"/>
        <v>0</v>
      </c>
      <c r="P42" s="115"/>
      <c r="Q42" s="115"/>
      <c r="R42" s="115"/>
      <c r="S42" s="76">
        <f t="shared" si="17"/>
        <v>0</v>
      </c>
      <c r="T42" s="77">
        <f t="shared" si="18"/>
        <v>0</v>
      </c>
      <c r="U42" s="179">
        <f t="shared" si="19"/>
        <v>0</v>
      </c>
    </row>
    <row r="43" spans="1:23" s="86" customFormat="1" ht="12.75">
      <c r="A43" s="54" t="s">
        <v>133</v>
      </c>
      <c r="B43" s="78"/>
      <c r="C43" s="85">
        <f aca="true" t="shared" si="20" ref="C43:J43">SUM(C31:C42)</f>
        <v>66012716.083333336</v>
      </c>
      <c r="D43" s="85">
        <f t="shared" si="20"/>
        <v>74844210.58333333</v>
      </c>
      <c r="E43" s="85">
        <f t="shared" si="20"/>
        <v>80227408.33333333</v>
      </c>
      <c r="F43" s="203">
        <f t="shared" si="20"/>
        <v>221084335</v>
      </c>
      <c r="G43" s="85">
        <f t="shared" si="20"/>
        <v>85842879.83333333</v>
      </c>
      <c r="H43" s="85">
        <f t="shared" si="20"/>
        <v>82369039.16666667</v>
      </c>
      <c r="I43" s="85">
        <f t="shared" si="20"/>
        <v>80781495</v>
      </c>
      <c r="J43" s="80">
        <f t="shared" si="20"/>
        <v>248993414</v>
      </c>
      <c r="K43" s="81">
        <f>J43+F43</f>
        <v>470077749</v>
      </c>
      <c r="L43" s="85">
        <f aca="true" t="shared" si="21" ref="L43:S43">SUM(L31:L42)</f>
        <v>85944178.75</v>
      </c>
      <c r="M43" s="85">
        <f t="shared" si="21"/>
        <v>82177663.75</v>
      </c>
      <c r="N43" s="85">
        <f t="shared" si="21"/>
        <v>84721864.5</v>
      </c>
      <c r="O43" s="80">
        <f t="shared" si="21"/>
        <v>252843707</v>
      </c>
      <c r="P43" s="85">
        <f t="shared" si="21"/>
        <v>83673295.5</v>
      </c>
      <c r="Q43" s="85">
        <f t="shared" si="21"/>
        <v>83689792.5</v>
      </c>
      <c r="R43" s="85">
        <f t="shared" si="21"/>
        <v>84294187.5</v>
      </c>
      <c r="S43" s="80">
        <f t="shared" si="21"/>
        <v>251657275.5</v>
      </c>
      <c r="T43" s="81">
        <f>S43+O43</f>
        <v>504500982.5</v>
      </c>
      <c r="U43" s="180">
        <f>T43+K43</f>
        <v>974578731.5</v>
      </c>
      <c r="W43" s="87"/>
    </row>
    <row r="44" spans="1:21" ht="12.75">
      <c r="A44" s="97"/>
      <c r="B44" s="74"/>
      <c r="C44" s="75"/>
      <c r="D44" s="75"/>
      <c r="E44" s="75"/>
      <c r="F44" s="202"/>
      <c r="G44" s="75"/>
      <c r="H44" s="75"/>
      <c r="I44" s="75"/>
      <c r="J44" s="76"/>
      <c r="K44" s="77"/>
      <c r="L44" s="75"/>
      <c r="M44" s="75"/>
      <c r="N44" s="75"/>
      <c r="O44" s="76"/>
      <c r="P44" s="75"/>
      <c r="Q44" s="75"/>
      <c r="R44" s="75"/>
      <c r="S44" s="76"/>
      <c r="T44" s="77"/>
      <c r="U44" s="179"/>
    </row>
    <row r="45" spans="1:21" ht="12.75">
      <c r="A45" s="52" t="s">
        <v>123</v>
      </c>
      <c r="B45" s="74"/>
      <c r="C45" s="75"/>
      <c r="D45" s="75"/>
      <c r="E45" s="75"/>
      <c r="F45" s="202"/>
      <c r="G45" s="75"/>
      <c r="H45" s="75"/>
      <c r="I45" s="75"/>
      <c r="J45" s="76"/>
      <c r="K45" s="77"/>
      <c r="L45" s="75"/>
      <c r="M45" s="75"/>
      <c r="N45" s="75"/>
      <c r="O45" s="76"/>
      <c r="P45" s="75"/>
      <c r="Q45" s="75"/>
      <c r="R45" s="75"/>
      <c r="S45" s="76"/>
      <c r="T45" s="77"/>
      <c r="U45" s="179"/>
    </row>
    <row r="46" spans="1:21" ht="12.75">
      <c r="A46" s="97" t="s">
        <v>113</v>
      </c>
      <c r="B46" s="74"/>
      <c r="C46" s="75">
        <f>C3</f>
        <v>5986737.2</v>
      </c>
      <c r="D46" s="75">
        <f aca="true" t="shared" si="22" ref="D46:U46">D3</f>
        <v>5987336</v>
      </c>
      <c r="E46" s="75">
        <f t="shared" si="22"/>
        <v>6023296</v>
      </c>
      <c r="F46" s="202">
        <f t="shared" si="22"/>
        <v>17997369.2</v>
      </c>
      <c r="G46" s="75">
        <f t="shared" si="22"/>
        <v>6780759.2</v>
      </c>
      <c r="H46" s="75">
        <f t="shared" si="22"/>
        <v>6413755.2</v>
      </c>
      <c r="I46" s="75">
        <f t="shared" si="22"/>
        <v>6389779.2</v>
      </c>
      <c r="J46" s="76">
        <f t="shared" si="22"/>
        <v>19584293.6</v>
      </c>
      <c r="K46" s="77">
        <f t="shared" si="22"/>
        <v>37581662.8</v>
      </c>
      <c r="L46" s="75">
        <f t="shared" si="22"/>
        <v>6948145.2</v>
      </c>
      <c r="M46" s="75">
        <f t="shared" si="22"/>
        <v>6506879.2</v>
      </c>
      <c r="N46" s="75">
        <f t="shared" si="22"/>
        <v>6819996.8</v>
      </c>
      <c r="O46" s="76">
        <f t="shared" si="22"/>
        <v>20275021.2</v>
      </c>
      <c r="P46" s="75">
        <f t="shared" si="22"/>
        <v>6670287.2</v>
      </c>
      <c r="Q46" s="75">
        <f t="shared" si="22"/>
        <v>6698259.2</v>
      </c>
      <c r="R46" s="75">
        <f t="shared" si="22"/>
        <v>6750207.2</v>
      </c>
      <c r="S46" s="76">
        <f t="shared" si="22"/>
        <v>20118753.6</v>
      </c>
      <c r="T46" s="77">
        <f t="shared" si="22"/>
        <v>40393774.8</v>
      </c>
      <c r="U46" s="179">
        <f t="shared" si="22"/>
        <v>77975437.6</v>
      </c>
    </row>
    <row r="47" spans="1:21" ht="12.75">
      <c r="A47" s="97" t="s">
        <v>124</v>
      </c>
      <c r="B47" s="74"/>
      <c r="C47" s="75">
        <f>COGS!B373</f>
        <v>30219484.375</v>
      </c>
      <c r="D47" s="75">
        <f>COGS!C373</f>
        <v>27868087.5</v>
      </c>
      <c r="E47" s="75">
        <f>COGS!D373</f>
        <v>28232393.75</v>
      </c>
      <c r="F47" s="202">
        <f>COGS!E373</f>
        <v>86319965.625</v>
      </c>
      <c r="G47" s="75">
        <f>COGS!F373</f>
        <v>28972812.5</v>
      </c>
      <c r="H47" s="75">
        <f>COGS!G373</f>
        <v>28905312.5</v>
      </c>
      <c r="I47" s="75">
        <f>COGS!H373</f>
        <v>29373978.125</v>
      </c>
      <c r="J47" s="76">
        <f>COGS!I373</f>
        <v>87252103.125</v>
      </c>
      <c r="K47" s="77">
        <f>COGS!J373</f>
        <v>173572068.75</v>
      </c>
      <c r="L47" s="75">
        <f>COGS!K373</f>
        <v>30589756.25</v>
      </c>
      <c r="M47" s="75">
        <f>COGS!L373</f>
        <v>29754825</v>
      </c>
      <c r="N47" s="75">
        <f>COGS!M373</f>
        <v>30631659.375</v>
      </c>
      <c r="O47" s="76">
        <f>COGS!N373</f>
        <v>90976240.625</v>
      </c>
      <c r="P47" s="75">
        <f>COGS!O373</f>
        <v>30199387.5</v>
      </c>
      <c r="Q47" s="75">
        <f>COGS!P373</f>
        <v>30326887.5</v>
      </c>
      <c r="R47" s="75">
        <f>COGS!Q373</f>
        <v>30473137.5</v>
      </c>
      <c r="S47" s="76">
        <f>COGS!R373</f>
        <v>90999412.5</v>
      </c>
      <c r="T47" s="77">
        <f>COGS!S373</f>
        <v>181975653.125</v>
      </c>
      <c r="U47" s="179">
        <f>COGS!T373</f>
        <v>355547721.875</v>
      </c>
    </row>
    <row r="48" spans="1:21" ht="12.75">
      <c r="A48" s="97" t="s">
        <v>194</v>
      </c>
      <c r="B48" s="74"/>
      <c r="C48" s="75">
        <f>SUM(COGS!B381:B384)</f>
        <v>1826300.5952380951</v>
      </c>
      <c r="D48" s="75">
        <f>SUM(COGS!C381:C384)</f>
        <v>1666817.5366300365</v>
      </c>
      <c r="E48" s="75">
        <f>SUM(COGS!D381:D384)</f>
        <v>1745173.5714285714</v>
      </c>
      <c r="F48" s="202">
        <f>SUM(COGS!E381:E384)</f>
        <v>5238291.703296702</v>
      </c>
      <c r="G48" s="75">
        <f>SUM(COGS!F381:F384)</f>
        <v>1782815.2380952379</v>
      </c>
      <c r="H48" s="75">
        <f>SUM(COGS!G381:G384)</f>
        <v>1717586.7673992673</v>
      </c>
      <c r="I48" s="75">
        <f>SUM(COGS!H381:H384)</f>
        <v>1804252.380952381</v>
      </c>
      <c r="J48" s="76">
        <f>SUM(COGS!I381:I384)</f>
        <v>5304654.386446886</v>
      </c>
      <c r="K48" s="77">
        <f>SUM(COGS!J381:J384)</f>
        <v>10542946.089743588</v>
      </c>
      <c r="L48" s="75">
        <f>SUM(COGS!K381:K384)</f>
        <v>1868688.8095238092</v>
      </c>
      <c r="M48" s="75">
        <f>SUM(COGS!L381:L384)</f>
        <v>1824287.9761904762</v>
      </c>
      <c r="N48" s="75">
        <f>SUM(COGS!M381:M384)</f>
        <v>1806159.913003663</v>
      </c>
      <c r="O48" s="76">
        <f>SUM(COGS!N381:N384)</f>
        <v>5499136.698717948</v>
      </c>
      <c r="P48" s="75">
        <f>SUM(COGS!O381:O384)</f>
        <v>1781792.9258241758</v>
      </c>
      <c r="Q48" s="75">
        <f>SUM(COGS!P381:P384)</f>
        <v>1998611.930641822</v>
      </c>
      <c r="R48" s="75">
        <f>SUM(COGS!Q381:Q384)</f>
        <v>1795538.9194139193</v>
      </c>
      <c r="S48" s="76">
        <f>SUM(COGS!R381:R384)</f>
        <v>5575943.775879917</v>
      </c>
      <c r="T48" s="77">
        <f>SUM(COGS!S381:S384)</f>
        <v>11075080.474597866</v>
      </c>
      <c r="U48" s="179">
        <f>SUM(COGS!T381:T384)</f>
        <v>21618026.564341456</v>
      </c>
    </row>
    <row r="49" spans="1:21" ht="12.75">
      <c r="A49" s="97" t="s">
        <v>125</v>
      </c>
      <c r="B49" s="74"/>
      <c r="C49" s="75">
        <f>SUM(COGS!B391)</f>
        <v>501568.75</v>
      </c>
      <c r="D49" s="75">
        <f>SUM(COGS!C391)</f>
        <v>619075</v>
      </c>
      <c r="E49" s="75">
        <f>SUM(COGS!D391)</f>
        <v>628356.25</v>
      </c>
      <c r="F49" s="202">
        <f>SUM(COGS!E391)</f>
        <v>1749000</v>
      </c>
      <c r="G49" s="75">
        <f>SUM(COGS!F391)</f>
        <v>656200</v>
      </c>
      <c r="H49" s="75">
        <f>SUM(COGS!G391)</f>
        <v>656200</v>
      </c>
      <c r="I49" s="75">
        <f>SUM(COGS!H391)</f>
        <v>662943.75</v>
      </c>
      <c r="J49" s="76">
        <f>SUM(COGS!I391)</f>
        <v>1975343.75</v>
      </c>
      <c r="K49" s="77">
        <f>SUM(COGS!J391)</f>
        <v>3724343.75</v>
      </c>
      <c r="L49" s="75">
        <f>SUM(COGS!K391)</f>
        <v>681987.5</v>
      </c>
      <c r="M49" s="75">
        <f>SUM(COGS!L391)</f>
        <v>679612.5</v>
      </c>
      <c r="N49" s="75">
        <f>SUM(COGS!M391)</f>
        <v>687900</v>
      </c>
      <c r="O49" s="76">
        <f>SUM(COGS!N391)</f>
        <v>2049500</v>
      </c>
      <c r="P49" s="75">
        <f>SUM(COGS!O391)</f>
        <v>702075</v>
      </c>
      <c r="Q49" s="75">
        <f>SUM(COGS!P391)</f>
        <v>702075</v>
      </c>
      <c r="R49" s="75">
        <f>SUM(COGS!Q391)</f>
        <v>702075</v>
      </c>
      <c r="S49" s="76">
        <f>SUM(COGS!R391)</f>
        <v>2106225</v>
      </c>
      <c r="T49" s="77">
        <f>SUM(COGS!S391)</f>
        <v>4155725</v>
      </c>
      <c r="U49" s="179">
        <f>SUM(COGS!T391)</f>
        <v>7880068.75</v>
      </c>
    </row>
    <row r="50" spans="1:21" ht="12.75">
      <c r="A50" s="97" t="s">
        <v>190</v>
      </c>
      <c r="B50" s="74"/>
      <c r="C50" s="75">
        <f aca="true" t="shared" si="23" ref="C50:U50">SUM(C8:C12)</f>
        <v>16472307.6</v>
      </c>
      <c r="D50" s="75">
        <f t="shared" si="23"/>
        <v>16472981.25</v>
      </c>
      <c r="E50" s="75">
        <f t="shared" si="23"/>
        <v>16513436.25</v>
      </c>
      <c r="F50" s="202">
        <f t="shared" si="23"/>
        <v>49458725.099999994</v>
      </c>
      <c r="G50" s="75">
        <f t="shared" si="23"/>
        <v>16951830.725</v>
      </c>
      <c r="H50" s="75">
        <f t="shared" si="23"/>
        <v>16933848.725</v>
      </c>
      <c r="I50" s="75">
        <f t="shared" si="23"/>
        <v>16906875.725</v>
      </c>
      <c r="J50" s="76">
        <f t="shared" si="23"/>
        <v>50792555.175</v>
      </c>
      <c r="K50" s="77">
        <f t="shared" si="23"/>
        <v>100251280.275</v>
      </c>
      <c r="L50" s="75">
        <f t="shared" si="23"/>
        <v>17679871.1</v>
      </c>
      <c r="M50" s="75">
        <f t="shared" si="23"/>
        <v>17038613.225</v>
      </c>
      <c r="N50" s="75">
        <f t="shared" si="23"/>
        <v>18849805.425</v>
      </c>
      <c r="O50" s="76">
        <f t="shared" si="23"/>
        <v>53568289.75</v>
      </c>
      <c r="P50" s="75">
        <f t="shared" si="23"/>
        <v>17529947.225</v>
      </c>
      <c r="Q50" s="75">
        <f t="shared" si="23"/>
        <v>17253915.725</v>
      </c>
      <c r="R50" s="75">
        <f t="shared" si="23"/>
        <v>18633357.225</v>
      </c>
      <c r="S50" s="76">
        <f t="shared" si="23"/>
        <v>53417220.175</v>
      </c>
      <c r="T50" s="77">
        <f t="shared" si="23"/>
        <v>106985509.925</v>
      </c>
      <c r="U50" s="179">
        <f t="shared" si="23"/>
        <v>207236790.2</v>
      </c>
    </row>
    <row r="51" spans="1:21" ht="12.75">
      <c r="A51" s="97" t="s">
        <v>114</v>
      </c>
      <c r="B51" s="74"/>
      <c r="C51" s="75">
        <f>C18</f>
        <v>29208.333333333336</v>
      </c>
      <c r="D51" s="75">
        <f aca="true" t="shared" si="24" ref="D51:U51">D18</f>
        <v>29208.333333333336</v>
      </c>
      <c r="E51" s="75">
        <f t="shared" si="24"/>
        <v>29208.333333333336</v>
      </c>
      <c r="F51" s="202">
        <f t="shared" si="24"/>
        <v>87625</v>
      </c>
      <c r="G51" s="75">
        <f t="shared" si="24"/>
        <v>45875</v>
      </c>
      <c r="H51" s="75">
        <f t="shared" si="24"/>
        <v>57125</v>
      </c>
      <c r="I51" s="75">
        <f t="shared" si="24"/>
        <v>64208.333333333336</v>
      </c>
      <c r="J51" s="76">
        <f t="shared" si="24"/>
        <v>167208.33333333334</v>
      </c>
      <c r="K51" s="77">
        <f t="shared" si="24"/>
        <v>254833.33333333334</v>
      </c>
      <c r="L51" s="75">
        <f t="shared" si="24"/>
        <v>64208.333333333336</v>
      </c>
      <c r="M51" s="75">
        <f t="shared" si="24"/>
        <v>64208.333333333336</v>
      </c>
      <c r="N51" s="75">
        <f t="shared" si="24"/>
        <v>64208.333333333336</v>
      </c>
      <c r="O51" s="76">
        <f t="shared" si="24"/>
        <v>192625</v>
      </c>
      <c r="P51" s="75">
        <f t="shared" si="24"/>
        <v>64208.333333333336</v>
      </c>
      <c r="Q51" s="75">
        <f t="shared" si="24"/>
        <v>64208.333333333336</v>
      </c>
      <c r="R51" s="75">
        <f t="shared" si="24"/>
        <v>64208.333333333336</v>
      </c>
      <c r="S51" s="76">
        <f t="shared" si="24"/>
        <v>192625</v>
      </c>
      <c r="T51" s="77">
        <f t="shared" si="24"/>
        <v>385250</v>
      </c>
      <c r="U51" s="179">
        <f t="shared" si="24"/>
        <v>640083.3333333334</v>
      </c>
    </row>
    <row r="52" spans="1:21" ht="12.75">
      <c r="A52" s="97" t="s">
        <v>126</v>
      </c>
      <c r="B52" s="74"/>
      <c r="C52" s="75">
        <f>C23</f>
        <v>0</v>
      </c>
      <c r="D52" s="75">
        <f aca="true" t="shared" si="25" ref="D52:U52">D23</f>
        <v>0</v>
      </c>
      <c r="E52" s="75">
        <f t="shared" si="25"/>
        <v>15700837.73861274</v>
      </c>
      <c r="F52" s="202">
        <f t="shared" si="25"/>
        <v>15700837.73861274</v>
      </c>
      <c r="G52" s="75">
        <f t="shared" si="25"/>
        <v>0</v>
      </c>
      <c r="H52" s="75">
        <f t="shared" si="25"/>
        <v>0</v>
      </c>
      <c r="I52" s="75">
        <f t="shared" si="25"/>
        <v>17553143.61738041</v>
      </c>
      <c r="J52" s="76">
        <f t="shared" si="25"/>
        <v>17553143.61738041</v>
      </c>
      <c r="K52" s="77">
        <f t="shared" si="25"/>
        <v>33253981.35599315</v>
      </c>
      <c r="L52" s="75">
        <f t="shared" si="25"/>
        <v>0</v>
      </c>
      <c r="M52" s="75">
        <f t="shared" si="25"/>
        <v>0</v>
      </c>
      <c r="N52" s="75">
        <f t="shared" si="25"/>
        <v>17649088.37559348</v>
      </c>
      <c r="O52" s="76">
        <f t="shared" si="25"/>
        <v>17649088.37559348</v>
      </c>
      <c r="P52" s="75">
        <f t="shared" si="25"/>
        <v>0</v>
      </c>
      <c r="Q52" s="75">
        <f t="shared" si="25"/>
        <v>0</v>
      </c>
      <c r="R52" s="75">
        <f t="shared" si="25"/>
        <v>17268335.415111788</v>
      </c>
      <c r="S52" s="76">
        <f t="shared" si="25"/>
        <v>17268335.415111788</v>
      </c>
      <c r="T52" s="77">
        <f t="shared" si="25"/>
        <v>34917423.79070526</v>
      </c>
      <c r="U52" s="179">
        <f t="shared" si="25"/>
        <v>68171405.14669842</v>
      </c>
    </row>
    <row r="53" spans="1:21" ht="12.75">
      <c r="A53" s="97" t="s">
        <v>121</v>
      </c>
      <c r="B53" s="74"/>
      <c r="C53" s="75">
        <f>C25</f>
        <v>0</v>
      </c>
      <c r="D53" s="75">
        <f aca="true" t="shared" si="26" ref="D53:U53">D25</f>
        <v>0</v>
      </c>
      <c r="E53" s="75">
        <f t="shared" si="26"/>
        <v>0</v>
      </c>
      <c r="F53" s="202">
        <f t="shared" si="26"/>
        <v>0</v>
      </c>
      <c r="G53" s="75">
        <f t="shared" si="26"/>
        <v>0</v>
      </c>
      <c r="H53" s="75">
        <f t="shared" si="26"/>
        <v>0</v>
      </c>
      <c r="I53" s="75">
        <f t="shared" si="26"/>
        <v>0</v>
      </c>
      <c r="J53" s="76">
        <f t="shared" si="26"/>
        <v>0</v>
      </c>
      <c r="K53" s="77">
        <f t="shared" si="26"/>
        <v>0</v>
      </c>
      <c r="L53" s="75">
        <f t="shared" si="26"/>
        <v>0</v>
      </c>
      <c r="M53" s="75">
        <f t="shared" si="26"/>
        <v>0</v>
      </c>
      <c r="N53" s="75">
        <f t="shared" si="26"/>
        <v>0</v>
      </c>
      <c r="O53" s="76">
        <f t="shared" si="26"/>
        <v>0</v>
      </c>
      <c r="P53" s="75">
        <f t="shared" si="26"/>
        <v>0</v>
      </c>
      <c r="Q53" s="75">
        <f t="shared" si="26"/>
        <v>0</v>
      </c>
      <c r="R53" s="75">
        <f t="shared" si="26"/>
        <v>375000</v>
      </c>
      <c r="S53" s="76">
        <f t="shared" si="26"/>
        <v>375000</v>
      </c>
      <c r="T53" s="77">
        <f t="shared" si="26"/>
        <v>375000</v>
      </c>
      <c r="U53" s="179">
        <f t="shared" si="26"/>
        <v>375000</v>
      </c>
    </row>
    <row r="54" spans="1:23" s="65" customFormat="1" ht="12.75">
      <c r="A54" s="53" t="s">
        <v>127</v>
      </c>
      <c r="B54" s="78"/>
      <c r="C54" s="79">
        <f aca="true" t="shared" si="27" ref="C54:U54">SUM(C46:C53)</f>
        <v>55035606.85357144</v>
      </c>
      <c r="D54" s="79">
        <f t="shared" si="27"/>
        <v>52643505.61996337</v>
      </c>
      <c r="E54" s="79">
        <f t="shared" si="27"/>
        <v>68872701.89337465</v>
      </c>
      <c r="F54" s="203">
        <f t="shared" si="27"/>
        <v>176551814.36690944</v>
      </c>
      <c r="G54" s="79">
        <f t="shared" si="27"/>
        <v>55190292.66309524</v>
      </c>
      <c r="H54" s="79">
        <f t="shared" si="27"/>
        <v>54683828.19239927</v>
      </c>
      <c r="I54" s="79">
        <f t="shared" si="27"/>
        <v>72755181.13166612</v>
      </c>
      <c r="J54" s="80">
        <f t="shared" si="27"/>
        <v>182629301.98716062</v>
      </c>
      <c r="K54" s="81">
        <f t="shared" si="27"/>
        <v>359181116.35407007</v>
      </c>
      <c r="L54" s="79">
        <f t="shared" si="27"/>
        <v>57832657.192857146</v>
      </c>
      <c r="M54" s="79">
        <f t="shared" si="27"/>
        <v>55868426.23452382</v>
      </c>
      <c r="N54" s="79">
        <f t="shared" si="27"/>
        <v>76508818.22193047</v>
      </c>
      <c r="O54" s="80">
        <f t="shared" si="27"/>
        <v>190209901.64931142</v>
      </c>
      <c r="P54" s="79">
        <f t="shared" si="27"/>
        <v>56947698.18415751</v>
      </c>
      <c r="Q54" s="79">
        <f t="shared" si="27"/>
        <v>57043957.68897516</v>
      </c>
      <c r="R54" s="79">
        <f t="shared" si="27"/>
        <v>76061859.59285904</v>
      </c>
      <c r="S54" s="80">
        <f t="shared" si="27"/>
        <v>190053515.46599168</v>
      </c>
      <c r="T54" s="81">
        <f t="shared" si="27"/>
        <v>380263417.11530316</v>
      </c>
      <c r="U54" s="180">
        <f t="shared" si="27"/>
        <v>739444533.4693732</v>
      </c>
      <c r="W54" s="55"/>
    </row>
    <row r="55" spans="1:23" s="65" customFormat="1" ht="12.75">
      <c r="A55" s="117">
        <v>0.85</v>
      </c>
      <c r="B55" s="88"/>
      <c r="C55" s="75">
        <f>C54*$A55</f>
        <v>46780265.82553572</v>
      </c>
      <c r="D55" s="75">
        <f>D54*$A55</f>
        <v>44746979.77696887</v>
      </c>
      <c r="E55" s="75">
        <f>E54*$A55</f>
        <v>58541796.60936845</v>
      </c>
      <c r="F55" s="202">
        <f>SUM(C55:E55)</f>
        <v>150069042.21187302</v>
      </c>
      <c r="G55" s="75">
        <f>G54*$A55</f>
        <v>46911748.76363096</v>
      </c>
      <c r="H55" s="75">
        <f>H54*$A55</f>
        <v>46481253.96353938</v>
      </c>
      <c r="I55" s="75">
        <f>I54*$A55</f>
        <v>61841903.9619162</v>
      </c>
      <c r="J55" s="76">
        <f>SUM(G55:I55)</f>
        <v>155234906.68908653</v>
      </c>
      <c r="K55" s="77">
        <f>J55+F55</f>
        <v>305303948.90095955</v>
      </c>
      <c r="L55" s="75">
        <f>L54*$A55</f>
        <v>49157758.61392857</v>
      </c>
      <c r="M55" s="75">
        <f>M54*$A55</f>
        <v>47488162.29934525</v>
      </c>
      <c r="N55" s="75">
        <f>N54*$A55</f>
        <v>65032495.488640904</v>
      </c>
      <c r="O55" s="76">
        <f>SUM(L55:N55)</f>
        <v>161678416.40191472</v>
      </c>
      <c r="P55" s="75">
        <f>P54*$A55</f>
        <v>48405543.45653389</v>
      </c>
      <c r="Q55" s="75">
        <f>Q54*$A55</f>
        <v>48487364.035628885</v>
      </c>
      <c r="R55" s="75">
        <f>R54*$A55</f>
        <v>64652580.65393019</v>
      </c>
      <c r="S55" s="76">
        <f>SUM(P55:R55)</f>
        <v>161545488.14609295</v>
      </c>
      <c r="T55" s="77">
        <f>S55+O55</f>
        <v>323223904.54800767</v>
      </c>
      <c r="U55" s="179">
        <f>T55+K55</f>
        <v>628527853.4489672</v>
      </c>
      <c r="W55" s="55"/>
    </row>
    <row r="56" spans="1:23" s="65" customFormat="1" ht="12.75">
      <c r="A56" s="118">
        <f>100%-A55</f>
        <v>0.15000000000000002</v>
      </c>
      <c r="B56" s="89"/>
      <c r="C56" s="184">
        <f>B97</f>
        <v>4717536</v>
      </c>
      <c r="D56" s="75">
        <f>C54*$A56</f>
        <v>8255341.028035717</v>
      </c>
      <c r="E56" s="75">
        <f>D54*$A56</f>
        <v>7896525.8429945065</v>
      </c>
      <c r="F56" s="202">
        <f>SUM(C56:E56)</f>
        <v>20869402.871030223</v>
      </c>
      <c r="G56" s="75">
        <f>E54*$A56</f>
        <v>10330905.284006199</v>
      </c>
      <c r="H56" s="75">
        <f>G54*$A56</f>
        <v>8278543.899464288</v>
      </c>
      <c r="I56" s="75">
        <f>H54*$A56</f>
        <v>8202574.228859892</v>
      </c>
      <c r="J56" s="76">
        <f>SUM(G56:I56)</f>
        <v>26812023.41233038</v>
      </c>
      <c r="K56" s="77">
        <f>J56+F56</f>
        <v>47681426.2833606</v>
      </c>
      <c r="L56" s="75">
        <f>I54*$A56</f>
        <v>10913277.16974992</v>
      </c>
      <c r="M56" s="75">
        <f>L54*$A56</f>
        <v>8674898.578928573</v>
      </c>
      <c r="N56" s="75">
        <f>M54*$A56</f>
        <v>8380263.935178574</v>
      </c>
      <c r="O56" s="76">
        <f>SUM(L56:N56)</f>
        <v>27968439.683857065</v>
      </c>
      <c r="P56" s="75">
        <f>N54*$A56</f>
        <v>11476322.733289573</v>
      </c>
      <c r="Q56" s="75">
        <f>P54*$A56</f>
        <v>8542154.727623628</v>
      </c>
      <c r="R56" s="75">
        <f>Q54*$A56</f>
        <v>8556593.653346276</v>
      </c>
      <c r="S56" s="76">
        <f>SUM(P56:R56)</f>
        <v>28575071.11425948</v>
      </c>
      <c r="T56" s="77">
        <f>S56+O56</f>
        <v>56543510.79811655</v>
      </c>
      <c r="U56" s="179">
        <f>T56+K56</f>
        <v>104224937.08147715</v>
      </c>
      <c r="W56" s="55"/>
    </row>
    <row r="57" spans="1:21" ht="12.75">
      <c r="A57" s="97" t="s">
        <v>134</v>
      </c>
      <c r="B57" s="74"/>
      <c r="C57" s="115"/>
      <c r="D57" s="115"/>
      <c r="E57" s="115"/>
      <c r="F57" s="202">
        <f aca="true" t="shared" si="28" ref="F57:F63">SUM(C57:E57)</f>
        <v>0</v>
      </c>
      <c r="G57" s="115"/>
      <c r="H57" s="115"/>
      <c r="I57" s="115"/>
      <c r="J57" s="76">
        <f aca="true" t="shared" si="29" ref="J57:J63">SUM(G57:I57)</f>
        <v>0</v>
      </c>
      <c r="K57" s="77">
        <f aca="true" t="shared" si="30" ref="K57:K63">J57+F57</f>
        <v>0</v>
      </c>
      <c r="L57" s="84"/>
      <c r="M57" s="115"/>
      <c r="N57" s="115"/>
      <c r="O57" s="76">
        <f aca="true" t="shared" si="31" ref="O57:O63">SUM(L57:N57)</f>
        <v>0</v>
      </c>
      <c r="P57" s="115"/>
      <c r="Q57" s="115"/>
      <c r="R57" s="115"/>
      <c r="S57" s="76">
        <f aca="true" t="shared" si="32" ref="S57:S63">SUM(P57:R57)</f>
        <v>0</v>
      </c>
      <c r="T57" s="77">
        <f aca="true" t="shared" si="33" ref="T57:T63">S57+O57</f>
        <v>0</v>
      </c>
      <c r="U57" s="179">
        <f aca="true" t="shared" si="34" ref="U57:U63">T57+K57</f>
        <v>0</v>
      </c>
    </row>
    <row r="58" spans="1:21" ht="12.75">
      <c r="A58" s="97" t="s">
        <v>135</v>
      </c>
      <c r="B58" s="74"/>
      <c r="C58" s="115"/>
      <c r="D58" s="115"/>
      <c r="E58" s="115"/>
      <c r="F58" s="202">
        <f t="shared" si="28"/>
        <v>0</v>
      </c>
      <c r="G58" s="115"/>
      <c r="H58" s="115"/>
      <c r="I58" s="115"/>
      <c r="J58" s="76">
        <f t="shared" si="29"/>
        <v>0</v>
      </c>
      <c r="K58" s="77">
        <f t="shared" si="30"/>
        <v>0</v>
      </c>
      <c r="L58" s="84"/>
      <c r="M58" s="115"/>
      <c r="N58" s="115"/>
      <c r="O58" s="76">
        <f t="shared" si="31"/>
        <v>0</v>
      </c>
      <c r="P58" s="115"/>
      <c r="Q58" s="115"/>
      <c r="R58" s="115"/>
      <c r="S58" s="76">
        <f t="shared" si="32"/>
        <v>0</v>
      </c>
      <c r="T58" s="77">
        <f t="shared" si="33"/>
        <v>0</v>
      </c>
      <c r="U58" s="179">
        <f t="shared" si="34"/>
        <v>0</v>
      </c>
    </row>
    <row r="59" spans="1:21" ht="12.75">
      <c r="A59" s="97" t="s">
        <v>115</v>
      </c>
      <c r="B59" s="74"/>
      <c r="C59" s="115"/>
      <c r="D59" s="115"/>
      <c r="E59" s="115"/>
      <c r="F59" s="202">
        <f t="shared" si="28"/>
        <v>0</v>
      </c>
      <c r="G59" s="115"/>
      <c r="H59" s="115"/>
      <c r="I59" s="115"/>
      <c r="J59" s="76">
        <f t="shared" si="29"/>
        <v>0</v>
      </c>
      <c r="K59" s="77">
        <f t="shared" si="30"/>
        <v>0</v>
      </c>
      <c r="L59" s="84"/>
      <c r="M59" s="115"/>
      <c r="N59" s="115"/>
      <c r="O59" s="76">
        <f t="shared" si="31"/>
        <v>0</v>
      </c>
      <c r="P59" s="115"/>
      <c r="Q59" s="115"/>
      <c r="R59" s="115"/>
      <c r="S59" s="76">
        <f t="shared" si="32"/>
        <v>0</v>
      </c>
      <c r="T59" s="77">
        <f t="shared" si="33"/>
        <v>0</v>
      </c>
      <c r="U59" s="179">
        <f t="shared" si="34"/>
        <v>0</v>
      </c>
    </row>
    <row r="60" spans="1:21" ht="12.75">
      <c r="A60" s="97" t="s">
        <v>136</v>
      </c>
      <c r="B60" s="74"/>
      <c r="C60" s="115"/>
      <c r="D60" s="115"/>
      <c r="E60" s="115"/>
      <c r="F60" s="202">
        <f t="shared" si="28"/>
        <v>0</v>
      </c>
      <c r="G60" s="115"/>
      <c r="H60" s="115"/>
      <c r="I60" s="115"/>
      <c r="J60" s="76">
        <f t="shared" si="29"/>
        <v>0</v>
      </c>
      <c r="K60" s="77">
        <f t="shared" si="30"/>
        <v>0</v>
      </c>
      <c r="L60" s="84"/>
      <c r="M60" s="115"/>
      <c r="N60" s="115"/>
      <c r="O60" s="76">
        <f t="shared" si="31"/>
        <v>0</v>
      </c>
      <c r="P60" s="115"/>
      <c r="Q60" s="115"/>
      <c r="R60" s="115"/>
      <c r="S60" s="76">
        <f t="shared" si="32"/>
        <v>0</v>
      </c>
      <c r="T60" s="77">
        <f t="shared" si="33"/>
        <v>0</v>
      </c>
      <c r="U60" s="179">
        <f t="shared" si="34"/>
        <v>0</v>
      </c>
    </row>
    <row r="61" spans="1:21" ht="12.75">
      <c r="A61" s="97" t="s">
        <v>137</v>
      </c>
      <c r="B61" s="74"/>
      <c r="C61" s="115"/>
      <c r="D61" s="115"/>
      <c r="E61" s="115"/>
      <c r="F61" s="202">
        <f t="shared" si="28"/>
        <v>0</v>
      </c>
      <c r="G61" s="115"/>
      <c r="H61" s="115"/>
      <c r="I61" s="115"/>
      <c r="J61" s="76">
        <f t="shared" si="29"/>
        <v>0</v>
      </c>
      <c r="K61" s="77">
        <f t="shared" si="30"/>
        <v>0</v>
      </c>
      <c r="L61" s="84"/>
      <c r="M61" s="115"/>
      <c r="N61" s="115"/>
      <c r="O61" s="76">
        <f t="shared" si="31"/>
        <v>0</v>
      </c>
      <c r="P61" s="115"/>
      <c r="Q61" s="115"/>
      <c r="R61" s="115"/>
      <c r="S61" s="76">
        <f t="shared" si="32"/>
        <v>0</v>
      </c>
      <c r="T61" s="77">
        <f t="shared" si="33"/>
        <v>0</v>
      </c>
      <c r="U61" s="179">
        <f t="shared" si="34"/>
        <v>0</v>
      </c>
    </row>
    <row r="62" spans="1:21" ht="12.75">
      <c r="A62" s="97" t="s">
        <v>138</v>
      </c>
      <c r="B62" s="74"/>
      <c r="C62" s="115">
        <f>COGS!C341+COGS!D341+COGS!E341+COGS!F341</f>
        <v>4200000</v>
      </c>
      <c r="D62" s="115">
        <v>3250000</v>
      </c>
      <c r="E62" s="115">
        <v>3250000</v>
      </c>
      <c r="F62" s="202">
        <f t="shared" si="28"/>
        <v>10700000</v>
      </c>
      <c r="G62" s="115">
        <v>3250000</v>
      </c>
      <c r="H62" s="115"/>
      <c r="I62" s="115"/>
      <c r="J62" s="76">
        <f t="shared" si="29"/>
        <v>3250000</v>
      </c>
      <c r="K62" s="77">
        <f t="shared" si="30"/>
        <v>13950000</v>
      </c>
      <c r="L62" s="84"/>
      <c r="M62" s="115"/>
      <c r="N62" s="115"/>
      <c r="O62" s="76">
        <f t="shared" si="31"/>
        <v>0</v>
      </c>
      <c r="P62" s="115"/>
      <c r="Q62" s="115"/>
      <c r="R62" s="115"/>
      <c r="S62" s="76">
        <f t="shared" si="32"/>
        <v>0</v>
      </c>
      <c r="T62" s="77">
        <f t="shared" si="33"/>
        <v>0</v>
      </c>
      <c r="U62" s="179">
        <f t="shared" si="34"/>
        <v>13950000</v>
      </c>
    </row>
    <row r="63" spans="1:21" ht="12.75">
      <c r="A63" s="97" t="s">
        <v>195</v>
      </c>
      <c r="B63" s="74"/>
      <c r="C63" s="115"/>
      <c r="D63" s="115"/>
      <c r="E63" s="115"/>
      <c r="F63" s="202">
        <f t="shared" si="28"/>
        <v>0</v>
      </c>
      <c r="G63" s="115"/>
      <c r="H63" s="115">
        <v>800000</v>
      </c>
      <c r="I63" s="115">
        <v>800000</v>
      </c>
      <c r="J63" s="76">
        <f t="shared" si="29"/>
        <v>1600000</v>
      </c>
      <c r="K63" s="77">
        <f t="shared" si="30"/>
        <v>1600000</v>
      </c>
      <c r="L63" s="84"/>
      <c r="M63" s="115"/>
      <c r="N63" s="115"/>
      <c r="O63" s="76">
        <f t="shared" si="31"/>
        <v>0</v>
      </c>
      <c r="P63" s="115"/>
      <c r="Q63" s="115"/>
      <c r="R63" s="115"/>
      <c r="S63" s="76">
        <f t="shared" si="32"/>
        <v>0</v>
      </c>
      <c r="T63" s="77">
        <f t="shared" si="33"/>
        <v>0</v>
      </c>
      <c r="U63" s="179">
        <f t="shared" si="34"/>
        <v>1600000</v>
      </c>
    </row>
    <row r="64" spans="1:23" s="86" customFormat="1" ht="12.75">
      <c r="A64" s="54" t="s">
        <v>139</v>
      </c>
      <c r="B64" s="78"/>
      <c r="C64" s="85">
        <f>SUM(C55:C63)</f>
        <v>55697801.82553572</v>
      </c>
      <c r="D64" s="85">
        <f aca="true" t="shared" si="35" ref="D64:U64">SUM(D55:D63)</f>
        <v>56252320.80500458</v>
      </c>
      <c r="E64" s="85">
        <f t="shared" si="35"/>
        <v>69688322.45236295</v>
      </c>
      <c r="F64" s="203">
        <f t="shared" si="35"/>
        <v>181638445.08290324</v>
      </c>
      <c r="G64" s="85">
        <f t="shared" si="35"/>
        <v>60492654.04763716</v>
      </c>
      <c r="H64" s="85">
        <f t="shared" si="35"/>
        <v>55559797.86300366</v>
      </c>
      <c r="I64" s="85">
        <f t="shared" si="35"/>
        <v>70844478.1907761</v>
      </c>
      <c r="J64" s="80">
        <f t="shared" si="35"/>
        <v>186896930.10141692</v>
      </c>
      <c r="K64" s="81">
        <f t="shared" si="35"/>
        <v>368535375.18432015</v>
      </c>
      <c r="L64" s="85">
        <f t="shared" si="35"/>
        <v>60071035.78367849</v>
      </c>
      <c r="M64" s="85">
        <f t="shared" si="35"/>
        <v>56163060.87827382</v>
      </c>
      <c r="N64" s="85">
        <f t="shared" si="35"/>
        <v>73412759.42381948</v>
      </c>
      <c r="O64" s="80">
        <f t="shared" si="35"/>
        <v>189646856.08577177</v>
      </c>
      <c r="P64" s="85">
        <f t="shared" si="35"/>
        <v>59881866.18982346</v>
      </c>
      <c r="Q64" s="85">
        <f t="shared" si="35"/>
        <v>57029518.76325251</v>
      </c>
      <c r="R64" s="85">
        <f t="shared" si="35"/>
        <v>73209174.30727646</v>
      </c>
      <c r="S64" s="80">
        <f t="shared" si="35"/>
        <v>190120559.26035243</v>
      </c>
      <c r="T64" s="81">
        <f t="shared" si="35"/>
        <v>379767415.34612423</v>
      </c>
      <c r="U64" s="180">
        <f t="shared" si="35"/>
        <v>748302790.5304444</v>
      </c>
      <c r="W64" s="87"/>
    </row>
    <row r="65" spans="1:21" ht="12.75">
      <c r="A65" s="97" t="s">
        <v>163</v>
      </c>
      <c r="B65" s="74"/>
      <c r="C65" s="184">
        <f>B92</f>
        <v>400000</v>
      </c>
      <c r="D65" s="75">
        <f>C66</f>
        <v>10714914.257797614</v>
      </c>
      <c r="E65" s="75">
        <f>D66</f>
        <v>29306804.03612636</v>
      </c>
      <c r="F65" s="202">
        <f>C65</f>
        <v>400000</v>
      </c>
      <c r="G65" s="75">
        <f>E66</f>
        <v>39845889.917096734</v>
      </c>
      <c r="H65" s="75">
        <f>G66</f>
        <v>65196115.702792905</v>
      </c>
      <c r="I65" s="75">
        <f>H66</f>
        <v>92005357.0064559</v>
      </c>
      <c r="J65" s="76">
        <f>G65</f>
        <v>39845889.917096734</v>
      </c>
      <c r="K65" s="77">
        <f>C65</f>
        <v>400000</v>
      </c>
      <c r="L65" s="75">
        <f>I66</f>
        <v>101942373.8156798</v>
      </c>
      <c r="M65" s="75">
        <f>L66</f>
        <v>127815516.7820013</v>
      </c>
      <c r="N65" s="75">
        <f>M66</f>
        <v>153830119.6537275</v>
      </c>
      <c r="O65" s="76">
        <f>L65</f>
        <v>101942373.8156798</v>
      </c>
      <c r="P65" s="75">
        <f>N66</f>
        <v>165139224.72990802</v>
      </c>
      <c r="Q65" s="75">
        <f>P66</f>
        <v>188930654.04008454</v>
      </c>
      <c r="R65" s="75">
        <f>Q66</f>
        <v>215590927.77683204</v>
      </c>
      <c r="S65" s="76">
        <f>P65</f>
        <v>165139224.72990802</v>
      </c>
      <c r="T65" s="77">
        <f>L65</f>
        <v>101942373.8156798</v>
      </c>
      <c r="U65" s="179">
        <f>C65</f>
        <v>400000</v>
      </c>
    </row>
    <row r="66" spans="1:21" ht="13.5" thickBot="1">
      <c r="A66" s="98" t="s">
        <v>164</v>
      </c>
      <c r="B66" s="90"/>
      <c r="C66" s="91">
        <f>C65+C43-C64</f>
        <v>10714914.257797614</v>
      </c>
      <c r="D66" s="91">
        <f>D65+D43-D64</f>
        <v>29306804.03612636</v>
      </c>
      <c r="E66" s="91">
        <f>E65+E43-E64</f>
        <v>39845889.917096734</v>
      </c>
      <c r="F66" s="204">
        <f>E66</f>
        <v>39845889.917096734</v>
      </c>
      <c r="G66" s="91">
        <f>G65+G43-G64</f>
        <v>65196115.702792905</v>
      </c>
      <c r="H66" s="91">
        <f>H65+H43-H64</f>
        <v>92005357.0064559</v>
      </c>
      <c r="I66" s="91">
        <f>I65+I43-I64</f>
        <v>101942373.8156798</v>
      </c>
      <c r="J66" s="92">
        <f>I66</f>
        <v>101942373.8156798</v>
      </c>
      <c r="K66" s="93">
        <f>J66</f>
        <v>101942373.8156798</v>
      </c>
      <c r="L66" s="91">
        <f>L65+L43-L64</f>
        <v>127815516.7820013</v>
      </c>
      <c r="M66" s="91">
        <f>M65+M43-M64</f>
        <v>153830119.6537275</v>
      </c>
      <c r="N66" s="91">
        <f>N65+N43-N64</f>
        <v>165139224.72990802</v>
      </c>
      <c r="O66" s="92">
        <f>N66</f>
        <v>165139224.72990802</v>
      </c>
      <c r="P66" s="91">
        <f>P65+P43-P64</f>
        <v>188930654.04008454</v>
      </c>
      <c r="Q66" s="91">
        <f>Q65+Q43-Q64</f>
        <v>215590927.77683204</v>
      </c>
      <c r="R66" s="91">
        <f>R65+R43-R64</f>
        <v>226675940.9695556</v>
      </c>
      <c r="S66" s="92">
        <f>R66</f>
        <v>226675940.9695556</v>
      </c>
      <c r="T66" s="93">
        <f>R66</f>
        <v>226675940.9695556</v>
      </c>
      <c r="U66" s="181">
        <f>T66</f>
        <v>226675940.9695556</v>
      </c>
    </row>
    <row r="67" spans="3:21" ht="14.25" thickBot="1" thickTop="1">
      <c r="C67" s="61"/>
      <c r="D67" s="61"/>
      <c r="E67" s="61"/>
      <c r="F67" s="199"/>
      <c r="G67" s="61"/>
      <c r="H67" s="61"/>
      <c r="I67" s="61"/>
      <c r="J67" s="62"/>
      <c r="K67" s="63"/>
      <c r="L67" s="61"/>
      <c r="M67" s="61"/>
      <c r="N67" s="61"/>
      <c r="O67" s="62"/>
      <c r="P67" s="61"/>
      <c r="Q67" s="61"/>
      <c r="R67" s="61"/>
      <c r="S67" s="62"/>
      <c r="T67" s="63"/>
      <c r="U67" s="176"/>
    </row>
    <row r="68" spans="1:22" ht="12.75">
      <c r="A68" s="99" t="s">
        <v>140</v>
      </c>
      <c r="B68" s="187"/>
      <c r="C68" s="188"/>
      <c r="D68" s="188"/>
      <c r="E68" s="188"/>
      <c r="F68" s="199"/>
      <c r="G68" s="188"/>
      <c r="H68" s="188"/>
      <c r="I68" s="188"/>
      <c r="J68" s="188"/>
      <c r="K68" s="63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9"/>
    </row>
    <row r="69" spans="1:22" ht="12.75">
      <c r="A69" s="100" t="s">
        <v>141</v>
      </c>
      <c r="B69" s="190"/>
      <c r="C69" s="188"/>
      <c r="D69" s="188"/>
      <c r="E69" s="188"/>
      <c r="F69" s="199"/>
      <c r="G69" s="188"/>
      <c r="H69" s="188"/>
      <c r="I69" s="188"/>
      <c r="J69" s="188"/>
      <c r="K69" s="63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9"/>
    </row>
    <row r="70" spans="1:22" ht="12.75">
      <c r="A70" s="101" t="s">
        <v>142</v>
      </c>
      <c r="B70" s="185">
        <v>2500000</v>
      </c>
      <c r="C70" s="188">
        <f>B70+C34-C57</f>
        <v>2500000</v>
      </c>
      <c r="D70" s="188">
        <f>C70+D34-D57</f>
        <v>2500000</v>
      </c>
      <c r="E70" s="188">
        <f>D70+E34-E57</f>
        <v>7500000</v>
      </c>
      <c r="F70" s="199">
        <f>B70+F34-F57</f>
        <v>7500000</v>
      </c>
      <c r="G70" s="188">
        <f>F70+G34-G57</f>
        <v>7500000</v>
      </c>
      <c r="H70" s="188">
        <f>G70+H34-H57</f>
        <v>7500000</v>
      </c>
      <c r="I70" s="188">
        <f>H70+I34-I57</f>
        <v>7500000</v>
      </c>
      <c r="J70" s="199">
        <f>F70+J34-J57</f>
        <v>7500000</v>
      </c>
      <c r="K70" s="63">
        <f>B70+K34-K57</f>
        <v>7500000</v>
      </c>
      <c r="L70" s="188">
        <f>K70+L34-L57</f>
        <v>7500000</v>
      </c>
      <c r="M70" s="188">
        <f>L70+M34-M57</f>
        <v>7500000</v>
      </c>
      <c r="N70" s="188">
        <f>M70+N34-N57</f>
        <v>7500000</v>
      </c>
      <c r="O70" s="199">
        <f>K70+O34-O57</f>
        <v>7500000</v>
      </c>
      <c r="P70" s="188">
        <f>O70+P34-P57</f>
        <v>7500000</v>
      </c>
      <c r="Q70" s="188">
        <f>P70+Q34-Q57</f>
        <v>7500000</v>
      </c>
      <c r="R70" s="188">
        <f>Q70+R34-R57</f>
        <v>7500000</v>
      </c>
      <c r="S70" s="199">
        <f>O70+S34-S57</f>
        <v>7500000</v>
      </c>
      <c r="T70" s="63">
        <f>K70+T34-T57</f>
        <v>7500000</v>
      </c>
      <c r="U70" s="188">
        <f>B70+U34-U57</f>
        <v>7500000</v>
      </c>
      <c r="V70" s="189"/>
    </row>
    <row r="71" spans="1:22" ht="12.75">
      <c r="A71" s="101" t="s">
        <v>143</v>
      </c>
      <c r="B71" s="185">
        <v>8000000</v>
      </c>
      <c r="C71" s="188">
        <f>B71+C26</f>
        <v>29460712.57041781</v>
      </c>
      <c r="D71" s="188">
        <f>C71+D26</f>
        <v>51601464.02823776</v>
      </c>
      <c r="E71" s="188">
        <f>D71+E26</f>
        <v>63666606.52780881</v>
      </c>
      <c r="F71" s="199">
        <f>B71+F26</f>
        <v>63666606.527808815</v>
      </c>
      <c r="G71" s="188">
        <f>F71+G26</f>
        <v>87524111.75045791</v>
      </c>
      <c r="H71" s="188">
        <f>G71+H26</f>
        <v>112854860.93043284</v>
      </c>
      <c r="I71" s="188">
        <f>H71+I26</f>
        <v>125900479.35306664</v>
      </c>
      <c r="J71" s="199">
        <f>F71+J26</f>
        <v>125900479.35306662</v>
      </c>
      <c r="K71" s="63">
        <f>B71+K26</f>
        <v>125900479.3530666</v>
      </c>
      <c r="L71" s="188">
        <f>K71+L26</f>
        <v>148754246.69068336</v>
      </c>
      <c r="M71" s="188">
        <f>L71+M26</f>
        <v>174560423.3680699</v>
      </c>
      <c r="N71" s="188">
        <f>M71+N26</f>
        <v>188474519.95744348</v>
      </c>
      <c r="O71" s="199">
        <f>K71+O26</f>
        <v>188474519.95744348</v>
      </c>
      <c r="P71" s="188">
        <f>O71+P26</f>
        <v>209054401.6358028</v>
      </c>
      <c r="Q71" s="188">
        <f>P71+Q26</f>
        <v>235589033.81666148</v>
      </c>
      <c r="R71" s="188">
        <f>Q71+R26</f>
        <v>249323618.2473853</v>
      </c>
      <c r="S71" s="199">
        <f>O71+S26</f>
        <v>249323618.24738526</v>
      </c>
      <c r="T71" s="63">
        <f>K71+T26</f>
        <v>249323618.24738526</v>
      </c>
      <c r="U71" s="188">
        <f>B71+U26</f>
        <v>249323618.24738532</v>
      </c>
      <c r="V71" s="189"/>
    </row>
    <row r="72" spans="1:23" s="65" customFormat="1" ht="12.75">
      <c r="A72" s="100" t="s">
        <v>144</v>
      </c>
      <c r="B72" s="192">
        <f aca="true" t="shared" si="36" ref="B72:T72">B70+B71</f>
        <v>10500000</v>
      </c>
      <c r="C72" s="192">
        <f t="shared" si="36"/>
        <v>31960712.57041781</v>
      </c>
      <c r="D72" s="192">
        <f t="shared" si="36"/>
        <v>54101464.02823776</v>
      </c>
      <c r="E72" s="192">
        <f t="shared" si="36"/>
        <v>71166606.52780882</v>
      </c>
      <c r="F72" s="205">
        <f t="shared" si="36"/>
        <v>71166606.52780882</v>
      </c>
      <c r="G72" s="192">
        <f t="shared" si="36"/>
        <v>95024111.75045791</v>
      </c>
      <c r="H72" s="192">
        <f t="shared" si="36"/>
        <v>120354860.93043284</v>
      </c>
      <c r="I72" s="192">
        <f t="shared" si="36"/>
        <v>133400479.35306664</v>
      </c>
      <c r="J72" s="205">
        <f t="shared" si="36"/>
        <v>133400479.35306662</v>
      </c>
      <c r="K72" s="209">
        <f t="shared" si="36"/>
        <v>133400479.3530666</v>
      </c>
      <c r="L72" s="192">
        <f t="shared" si="36"/>
        <v>156254246.69068336</v>
      </c>
      <c r="M72" s="192">
        <f t="shared" si="36"/>
        <v>182060423.3680699</v>
      </c>
      <c r="N72" s="192">
        <f t="shared" si="36"/>
        <v>195974519.95744348</v>
      </c>
      <c r="O72" s="205">
        <f t="shared" si="36"/>
        <v>195974519.95744348</v>
      </c>
      <c r="P72" s="192">
        <f t="shared" si="36"/>
        <v>216554401.6358028</v>
      </c>
      <c r="Q72" s="192">
        <f t="shared" si="36"/>
        <v>243089033.81666148</v>
      </c>
      <c r="R72" s="192">
        <f t="shared" si="36"/>
        <v>256823618.2473853</v>
      </c>
      <c r="S72" s="205">
        <f t="shared" si="36"/>
        <v>256823618.24738526</v>
      </c>
      <c r="T72" s="209">
        <f t="shared" si="36"/>
        <v>256823618.24738526</v>
      </c>
      <c r="U72" s="193">
        <f>SUM(U70:U71)</f>
        <v>256823618.24738532</v>
      </c>
      <c r="V72" s="194"/>
      <c r="W72" s="55"/>
    </row>
    <row r="73" spans="1:22" ht="12.75">
      <c r="A73" s="100" t="s">
        <v>145</v>
      </c>
      <c r="B73" s="195"/>
      <c r="C73" s="188"/>
      <c r="D73" s="188"/>
      <c r="E73" s="188"/>
      <c r="F73" s="199"/>
      <c r="G73" s="188"/>
      <c r="H73" s="188"/>
      <c r="I73" s="188"/>
      <c r="J73" s="199"/>
      <c r="K73" s="63"/>
      <c r="L73" s="188"/>
      <c r="M73" s="188"/>
      <c r="N73" s="188"/>
      <c r="O73" s="199"/>
      <c r="P73" s="188"/>
      <c r="Q73" s="188"/>
      <c r="R73" s="188"/>
      <c r="S73" s="199"/>
      <c r="T73" s="63"/>
      <c r="U73" s="188"/>
      <c r="V73" s="189"/>
    </row>
    <row r="74" spans="1:22" ht="12.75">
      <c r="A74" s="101" t="s">
        <v>115</v>
      </c>
      <c r="B74" s="185">
        <v>2300000</v>
      </c>
      <c r="C74" s="188">
        <f aca="true" t="shared" si="37" ref="C74:E75">B74+C36-C59</f>
        <v>2300000</v>
      </c>
      <c r="D74" s="188">
        <f t="shared" si="37"/>
        <v>2300000</v>
      </c>
      <c r="E74" s="188">
        <f t="shared" si="37"/>
        <v>2300000</v>
      </c>
      <c r="F74" s="199">
        <f>B74+F36-F59</f>
        <v>2300000</v>
      </c>
      <c r="G74" s="188">
        <f aca="true" t="shared" si="38" ref="G74:I75">F74+G36-G59</f>
        <v>4800000</v>
      </c>
      <c r="H74" s="188">
        <f t="shared" si="38"/>
        <v>4800000</v>
      </c>
      <c r="I74" s="188">
        <f t="shared" si="38"/>
        <v>4800000</v>
      </c>
      <c r="J74" s="199">
        <f>F74+J36-J59</f>
        <v>4800000</v>
      </c>
      <c r="K74" s="63">
        <f>B74+K36-K59</f>
        <v>4800000</v>
      </c>
      <c r="L74" s="188">
        <f aca="true" t="shared" si="39" ref="L74:N75">K74+L36-L59</f>
        <v>4800000</v>
      </c>
      <c r="M74" s="188">
        <f t="shared" si="39"/>
        <v>4800000</v>
      </c>
      <c r="N74" s="188">
        <f t="shared" si="39"/>
        <v>4800000</v>
      </c>
      <c r="O74" s="199">
        <f>K74+O36-O59</f>
        <v>4800000</v>
      </c>
      <c r="P74" s="188">
        <f aca="true" t="shared" si="40" ref="P74:R75">O74+P36-P59</f>
        <v>4800000</v>
      </c>
      <c r="Q74" s="188">
        <f t="shared" si="40"/>
        <v>4800000</v>
      </c>
      <c r="R74" s="188">
        <f t="shared" si="40"/>
        <v>4800000</v>
      </c>
      <c r="S74" s="199">
        <f>O74+S36-S59</f>
        <v>4800000</v>
      </c>
      <c r="T74" s="63">
        <f>K74+T36-T59</f>
        <v>4800000</v>
      </c>
      <c r="U74" s="188">
        <f>B74+U36-U59</f>
        <v>4800000</v>
      </c>
      <c r="V74" s="189"/>
    </row>
    <row r="75" spans="1:22" ht="12.75">
      <c r="A75" s="101" t="s">
        <v>146</v>
      </c>
      <c r="B75" s="185">
        <v>1000000</v>
      </c>
      <c r="C75" s="188">
        <f t="shared" si="37"/>
        <v>1000000</v>
      </c>
      <c r="D75" s="188">
        <f t="shared" si="37"/>
        <v>1000000</v>
      </c>
      <c r="E75" s="188">
        <f t="shared" si="37"/>
        <v>1000000</v>
      </c>
      <c r="F75" s="199">
        <f>B75+F37-F60</f>
        <v>1000000</v>
      </c>
      <c r="G75" s="188">
        <f t="shared" si="38"/>
        <v>1000000</v>
      </c>
      <c r="H75" s="188">
        <f t="shared" si="38"/>
        <v>2500000</v>
      </c>
      <c r="I75" s="188">
        <f t="shared" si="38"/>
        <v>2500000</v>
      </c>
      <c r="J75" s="199">
        <f>F75+J37-J60</f>
        <v>2500000</v>
      </c>
      <c r="K75" s="63">
        <f>B75+K37-K60</f>
        <v>2500000</v>
      </c>
      <c r="L75" s="188">
        <f t="shared" si="39"/>
        <v>2500000</v>
      </c>
      <c r="M75" s="188">
        <f t="shared" si="39"/>
        <v>2500000</v>
      </c>
      <c r="N75" s="188">
        <f t="shared" si="39"/>
        <v>2500000</v>
      </c>
      <c r="O75" s="199">
        <f>K75+O37-O60</f>
        <v>2500000</v>
      </c>
      <c r="P75" s="188">
        <f t="shared" si="40"/>
        <v>2500000</v>
      </c>
      <c r="Q75" s="188">
        <f t="shared" si="40"/>
        <v>2500000</v>
      </c>
      <c r="R75" s="188">
        <f t="shared" si="40"/>
        <v>2500000</v>
      </c>
      <c r="S75" s="199">
        <f>O75+S37-S60</f>
        <v>2500000</v>
      </c>
      <c r="T75" s="63">
        <f>K75+T37-T60</f>
        <v>2500000</v>
      </c>
      <c r="U75" s="188">
        <f>B75+U37-U59</f>
        <v>2500000</v>
      </c>
      <c r="V75" s="189"/>
    </row>
    <row r="76" spans="1:22" ht="12.75">
      <c r="A76" s="101" t="s">
        <v>95</v>
      </c>
      <c r="B76" s="191">
        <f aca="true" t="shared" si="41" ref="B76:T76">B74+B75</f>
        <v>3300000</v>
      </c>
      <c r="C76" s="191">
        <f t="shared" si="41"/>
        <v>3300000</v>
      </c>
      <c r="D76" s="191">
        <f t="shared" si="41"/>
        <v>3300000</v>
      </c>
      <c r="E76" s="191">
        <f t="shared" si="41"/>
        <v>3300000</v>
      </c>
      <c r="F76" s="206">
        <f t="shared" si="41"/>
        <v>3300000</v>
      </c>
      <c r="G76" s="191">
        <f t="shared" si="41"/>
        <v>5800000</v>
      </c>
      <c r="H76" s="191">
        <f t="shared" si="41"/>
        <v>7300000</v>
      </c>
      <c r="I76" s="191">
        <f t="shared" si="41"/>
        <v>7300000</v>
      </c>
      <c r="J76" s="206">
        <f t="shared" si="41"/>
        <v>7300000</v>
      </c>
      <c r="K76" s="210">
        <f t="shared" si="41"/>
        <v>7300000</v>
      </c>
      <c r="L76" s="191">
        <f t="shared" si="41"/>
        <v>7300000</v>
      </c>
      <c r="M76" s="191">
        <f t="shared" si="41"/>
        <v>7300000</v>
      </c>
      <c r="N76" s="191">
        <f t="shared" si="41"/>
        <v>7300000</v>
      </c>
      <c r="O76" s="206">
        <f t="shared" si="41"/>
        <v>7300000</v>
      </c>
      <c r="P76" s="191">
        <f t="shared" si="41"/>
        <v>7300000</v>
      </c>
      <c r="Q76" s="191">
        <f t="shared" si="41"/>
        <v>7300000</v>
      </c>
      <c r="R76" s="191">
        <f t="shared" si="41"/>
        <v>7300000</v>
      </c>
      <c r="S76" s="206">
        <f t="shared" si="41"/>
        <v>7300000</v>
      </c>
      <c r="T76" s="210">
        <f t="shared" si="41"/>
        <v>7300000</v>
      </c>
      <c r="U76" s="188">
        <f>SUM(U74:U75)</f>
        <v>7300000</v>
      </c>
      <c r="V76" s="189"/>
    </row>
    <row r="77" spans="1:22" ht="12.75">
      <c r="A77" s="101" t="s">
        <v>117</v>
      </c>
      <c r="B77" s="185">
        <v>765000</v>
      </c>
      <c r="C77" s="188">
        <f>B77+C38-C61</f>
        <v>765000</v>
      </c>
      <c r="D77" s="188">
        <f>C77+D38-D61</f>
        <v>765000</v>
      </c>
      <c r="E77" s="188">
        <f>D77+E38-E61</f>
        <v>765000</v>
      </c>
      <c r="F77" s="199">
        <f>B77+F38-F61</f>
        <v>765000</v>
      </c>
      <c r="G77" s="188">
        <f>F77+G38-G61</f>
        <v>765000</v>
      </c>
      <c r="H77" s="188">
        <f>G77+H38-H61</f>
        <v>765000</v>
      </c>
      <c r="I77" s="188">
        <f>H77+I38-I61</f>
        <v>1615000</v>
      </c>
      <c r="J77" s="199">
        <f>F77+J38-J61</f>
        <v>1615000</v>
      </c>
      <c r="K77" s="63">
        <f>B77+K38-K61</f>
        <v>1615000</v>
      </c>
      <c r="L77" s="188">
        <f>K77+L38-L61</f>
        <v>1615000</v>
      </c>
      <c r="M77" s="188">
        <f>L77+M38-M61</f>
        <v>1615000</v>
      </c>
      <c r="N77" s="188">
        <f>M77+N38-N61</f>
        <v>1615000</v>
      </c>
      <c r="O77" s="199">
        <f>K77+O38-O61</f>
        <v>1615000</v>
      </c>
      <c r="P77" s="188">
        <f>O77+P38-P61</f>
        <v>1615000</v>
      </c>
      <c r="Q77" s="188">
        <f>P77+Q38-Q61</f>
        <v>1615000</v>
      </c>
      <c r="R77" s="188">
        <f>Q77+R38-R61</f>
        <v>1615000</v>
      </c>
      <c r="S77" s="199">
        <f>O77+S38-S61</f>
        <v>1615000</v>
      </c>
      <c r="T77" s="63">
        <f>K77+T38-T61</f>
        <v>1615000</v>
      </c>
      <c r="U77" s="188">
        <f>B77+U38-U61</f>
        <v>1615000</v>
      </c>
      <c r="V77" s="189"/>
    </row>
    <row r="78" spans="1:23" s="65" customFormat="1" ht="12.75">
      <c r="A78" s="100" t="s">
        <v>147</v>
      </c>
      <c r="B78" s="195">
        <f aca="true" t="shared" si="42" ref="B78:T78">B76+B77</f>
        <v>4065000</v>
      </c>
      <c r="C78" s="195">
        <f t="shared" si="42"/>
        <v>4065000</v>
      </c>
      <c r="D78" s="195">
        <f t="shared" si="42"/>
        <v>4065000</v>
      </c>
      <c r="E78" s="195">
        <f t="shared" si="42"/>
        <v>4065000</v>
      </c>
      <c r="F78" s="207">
        <f t="shared" si="42"/>
        <v>4065000</v>
      </c>
      <c r="G78" s="195">
        <f t="shared" si="42"/>
        <v>6565000</v>
      </c>
      <c r="H78" s="195">
        <f t="shared" si="42"/>
        <v>8065000</v>
      </c>
      <c r="I78" s="195">
        <f t="shared" si="42"/>
        <v>8915000</v>
      </c>
      <c r="J78" s="207">
        <f t="shared" si="42"/>
        <v>8915000</v>
      </c>
      <c r="K78" s="211">
        <f t="shared" si="42"/>
        <v>8915000</v>
      </c>
      <c r="L78" s="195">
        <f t="shared" si="42"/>
        <v>8915000</v>
      </c>
      <c r="M78" s="195">
        <f t="shared" si="42"/>
        <v>8915000</v>
      </c>
      <c r="N78" s="195">
        <f t="shared" si="42"/>
        <v>8915000</v>
      </c>
      <c r="O78" s="207">
        <f t="shared" si="42"/>
        <v>8915000</v>
      </c>
      <c r="P78" s="195">
        <f t="shared" si="42"/>
        <v>8915000</v>
      </c>
      <c r="Q78" s="195">
        <f t="shared" si="42"/>
        <v>8915000</v>
      </c>
      <c r="R78" s="195">
        <f t="shared" si="42"/>
        <v>8915000</v>
      </c>
      <c r="S78" s="207">
        <f t="shared" si="42"/>
        <v>8915000</v>
      </c>
      <c r="T78" s="211">
        <f t="shared" si="42"/>
        <v>8915000</v>
      </c>
      <c r="U78" s="193">
        <f>SUM(U76:U77)</f>
        <v>8915000</v>
      </c>
      <c r="V78" s="194"/>
      <c r="W78" s="55"/>
    </row>
    <row r="79" spans="1:23" s="65" customFormat="1" ht="12.75">
      <c r="A79" s="100" t="s">
        <v>148</v>
      </c>
      <c r="B79" s="192">
        <f aca="true" t="shared" si="43" ref="B79:U79">B72+B78</f>
        <v>14565000</v>
      </c>
      <c r="C79" s="192">
        <f t="shared" si="43"/>
        <v>36025712.57041781</v>
      </c>
      <c r="D79" s="192">
        <f t="shared" si="43"/>
        <v>58166464.02823776</v>
      </c>
      <c r="E79" s="192">
        <f t="shared" si="43"/>
        <v>75231606.52780882</v>
      </c>
      <c r="F79" s="205">
        <f t="shared" si="43"/>
        <v>75231606.52780882</v>
      </c>
      <c r="G79" s="192">
        <f t="shared" si="43"/>
        <v>101589111.75045791</v>
      </c>
      <c r="H79" s="192">
        <f t="shared" si="43"/>
        <v>128419860.93043284</v>
      </c>
      <c r="I79" s="192">
        <f t="shared" si="43"/>
        <v>142315479.35306662</v>
      </c>
      <c r="J79" s="205">
        <f t="shared" si="43"/>
        <v>142315479.35306662</v>
      </c>
      <c r="K79" s="209">
        <f t="shared" si="43"/>
        <v>142315479.3530666</v>
      </c>
      <c r="L79" s="192">
        <f t="shared" si="43"/>
        <v>165169246.69068336</v>
      </c>
      <c r="M79" s="192">
        <f t="shared" si="43"/>
        <v>190975423.3680699</v>
      </c>
      <c r="N79" s="192">
        <f t="shared" si="43"/>
        <v>204889519.95744348</v>
      </c>
      <c r="O79" s="205">
        <f t="shared" si="43"/>
        <v>204889519.95744348</v>
      </c>
      <c r="P79" s="192">
        <f t="shared" si="43"/>
        <v>225469401.6358028</v>
      </c>
      <c r="Q79" s="192">
        <f t="shared" si="43"/>
        <v>252004033.81666148</v>
      </c>
      <c r="R79" s="192">
        <f t="shared" si="43"/>
        <v>265738618.2473853</v>
      </c>
      <c r="S79" s="205">
        <f t="shared" si="43"/>
        <v>265738618.24738526</v>
      </c>
      <c r="T79" s="209">
        <f t="shared" si="43"/>
        <v>265738618.24738526</v>
      </c>
      <c r="U79" s="193">
        <f t="shared" si="43"/>
        <v>265738618.24738532</v>
      </c>
      <c r="V79" s="194"/>
      <c r="W79" s="55"/>
    </row>
    <row r="80" spans="1:22" ht="12.75">
      <c r="A80" s="100" t="s">
        <v>199</v>
      </c>
      <c r="B80" s="195"/>
      <c r="C80" s="188"/>
      <c r="D80" s="188"/>
      <c r="E80" s="188"/>
      <c r="F80" s="199"/>
      <c r="G80" s="188"/>
      <c r="H80" s="188"/>
      <c r="I80" s="188"/>
      <c r="J80" s="199"/>
      <c r="K80" s="63"/>
      <c r="L80" s="188"/>
      <c r="M80" s="188"/>
      <c r="N80" s="188"/>
      <c r="O80" s="199"/>
      <c r="P80" s="188"/>
      <c r="Q80" s="188"/>
      <c r="R80" s="188"/>
      <c r="S80" s="199"/>
      <c r="T80" s="63"/>
      <c r="U80" s="188"/>
      <c r="V80" s="189"/>
    </row>
    <row r="81" spans="1:22" ht="12.75">
      <c r="A81" s="101" t="s">
        <v>196</v>
      </c>
      <c r="B81" s="185">
        <v>4500000</v>
      </c>
      <c r="C81" s="188">
        <f>B81+C62-C39</f>
        <v>8700000</v>
      </c>
      <c r="D81" s="188">
        <f>C81+D62-D39</f>
        <v>11950000</v>
      </c>
      <c r="E81" s="188">
        <f>D81+E62-E39</f>
        <v>15200000</v>
      </c>
      <c r="F81" s="199">
        <f>B81+F62-F39</f>
        <v>15200000</v>
      </c>
      <c r="G81" s="188">
        <f>F81+G62-G39</f>
        <v>18450000</v>
      </c>
      <c r="H81" s="188">
        <f>G81+H62-H39</f>
        <v>18450000</v>
      </c>
      <c r="I81" s="188">
        <f>H81+I62-I39</f>
        <v>18450000</v>
      </c>
      <c r="J81" s="199">
        <f>F81+J62-J39</f>
        <v>18450000</v>
      </c>
      <c r="K81" s="63">
        <f>B81+K62-K39</f>
        <v>18450000</v>
      </c>
      <c r="L81" s="188">
        <f>K81+L62-L39</f>
        <v>18325000</v>
      </c>
      <c r="M81" s="188">
        <f>L81+M62-M39</f>
        <v>18325000</v>
      </c>
      <c r="N81" s="188">
        <f>M81+N62-N39</f>
        <v>18325000</v>
      </c>
      <c r="O81" s="199">
        <f>K81+O62-O39</f>
        <v>18325000</v>
      </c>
      <c r="P81" s="188">
        <f>O81+P62-P39</f>
        <v>18325000</v>
      </c>
      <c r="Q81" s="188">
        <f>P81+Q62-Q39</f>
        <v>18325000</v>
      </c>
      <c r="R81" s="188">
        <f>Q81+R62-R39</f>
        <v>18325000</v>
      </c>
      <c r="S81" s="199">
        <f>O81+S62-S39</f>
        <v>18325000</v>
      </c>
      <c r="T81" s="63">
        <f>K81+T62-T39</f>
        <v>18325000</v>
      </c>
      <c r="U81" s="188">
        <f>B81+U62-U39</f>
        <v>18325000</v>
      </c>
      <c r="V81" s="189"/>
    </row>
    <row r="82" spans="1:22" ht="12.75">
      <c r="A82" s="101" t="s">
        <v>197</v>
      </c>
      <c r="B82" s="185">
        <v>1235000</v>
      </c>
      <c r="C82" s="188">
        <f>B82+C14+SUM(COGS!B386:B389)</f>
        <v>1386881.9444444445</v>
      </c>
      <c r="D82" s="188">
        <f>C82+D14+SUM(COGS!C386:C389)</f>
        <v>1573295.138888889</v>
      </c>
      <c r="E82" s="188">
        <f>D82+E14+SUM(COGS!D386:D389)</f>
        <v>1794239.5833333335</v>
      </c>
      <c r="F82" s="199">
        <f>B82+F14+SUM(COGS!E386:E389)</f>
        <v>1794239.5833333333</v>
      </c>
      <c r="G82" s="188">
        <f>F82+G14+SUM(COGS!F386:F389)</f>
        <v>2049715.2777777778</v>
      </c>
      <c r="H82" s="188">
        <f>G82+H14+SUM(COGS!G386:G389)</f>
        <v>2305190.972222222</v>
      </c>
      <c r="I82" s="188">
        <f>H82+I14+SUM(COGS!H386:H389)</f>
        <v>2560666.6666666665</v>
      </c>
      <c r="J82" s="199">
        <f>F82+J14+SUM(COGS!I386:I389)</f>
        <v>2560666.6666666665</v>
      </c>
      <c r="K82" s="63">
        <f>B82+K14+SUM(COGS!J386:J389)</f>
        <v>2560666.6666666665</v>
      </c>
      <c r="L82" s="188">
        <f>K82+L14+SUM(COGS!K386:K389)</f>
        <v>2814814.236111111</v>
      </c>
      <c r="M82" s="188">
        <f>L82+M14+SUM(COGS!L386:L389)</f>
        <v>3068961.8055555555</v>
      </c>
      <c r="N82" s="188">
        <f>M82+N14+SUM(COGS!M386:M389)</f>
        <v>3323109.375</v>
      </c>
      <c r="O82" s="199">
        <f>K82+O14+SUM(COGS!N386:N389)</f>
        <v>3323109.375</v>
      </c>
      <c r="P82" s="188">
        <f>O82+P14+SUM(COGS!O386:O389)</f>
        <v>3577256.9444444445</v>
      </c>
      <c r="Q82" s="188">
        <f>P82+Q14+SUM(COGS!P386:P389)</f>
        <v>3831404.513888889</v>
      </c>
      <c r="R82" s="188">
        <f>Q82+R14+SUM(COGS!Q386:Q389)</f>
        <v>4085552.0833333335</v>
      </c>
      <c r="S82" s="199">
        <f>O82+S14+SUM(COGS!R386:R389)</f>
        <v>4085552.0833333335</v>
      </c>
      <c r="T82" s="63">
        <f>K82+T14+SUM(COGS!S386:S389)</f>
        <v>4085552.0833333326</v>
      </c>
      <c r="U82" s="188">
        <f>B82+U14+SUM(COGS!T386:T389)</f>
        <v>4085552.083333333</v>
      </c>
      <c r="V82" s="189"/>
    </row>
    <row r="83" spans="1:22" ht="12.75">
      <c r="A83" s="101" t="s">
        <v>198</v>
      </c>
      <c r="B83" s="191">
        <f aca="true" t="shared" si="44" ref="B83:U83">B81-B82</f>
        <v>3265000</v>
      </c>
      <c r="C83" s="191">
        <f t="shared" si="44"/>
        <v>7313118.055555556</v>
      </c>
      <c r="D83" s="191">
        <f t="shared" si="44"/>
        <v>10376704.861111112</v>
      </c>
      <c r="E83" s="191">
        <f t="shared" si="44"/>
        <v>13405760.416666666</v>
      </c>
      <c r="F83" s="206">
        <f t="shared" si="44"/>
        <v>13405760.416666666</v>
      </c>
      <c r="G83" s="191">
        <f t="shared" si="44"/>
        <v>16400284.722222222</v>
      </c>
      <c r="H83" s="191">
        <f t="shared" si="44"/>
        <v>16144809.027777778</v>
      </c>
      <c r="I83" s="191">
        <f t="shared" si="44"/>
        <v>15889333.333333334</v>
      </c>
      <c r="J83" s="206">
        <f t="shared" si="44"/>
        <v>15889333.333333334</v>
      </c>
      <c r="K83" s="210">
        <f t="shared" si="44"/>
        <v>15889333.333333334</v>
      </c>
      <c r="L83" s="191">
        <f t="shared" si="44"/>
        <v>15510185.763888888</v>
      </c>
      <c r="M83" s="191">
        <f t="shared" si="44"/>
        <v>15256038.194444444</v>
      </c>
      <c r="N83" s="191">
        <f t="shared" si="44"/>
        <v>15001890.625</v>
      </c>
      <c r="O83" s="206">
        <f t="shared" si="44"/>
        <v>15001890.625</v>
      </c>
      <c r="P83" s="191">
        <f t="shared" si="44"/>
        <v>14747743.055555556</v>
      </c>
      <c r="Q83" s="191">
        <f t="shared" si="44"/>
        <v>14493595.486111112</v>
      </c>
      <c r="R83" s="191">
        <f t="shared" si="44"/>
        <v>14239447.916666666</v>
      </c>
      <c r="S83" s="206">
        <f t="shared" si="44"/>
        <v>14239447.916666666</v>
      </c>
      <c r="T83" s="210">
        <f t="shared" si="44"/>
        <v>14239447.916666668</v>
      </c>
      <c r="U83" s="188">
        <f t="shared" si="44"/>
        <v>14239447.916666668</v>
      </c>
      <c r="V83" s="189"/>
    </row>
    <row r="84" spans="1:22" ht="12.75">
      <c r="A84" s="101" t="s">
        <v>149</v>
      </c>
      <c r="B84" s="186">
        <v>545000</v>
      </c>
      <c r="C84" s="188">
        <f>B84+C63-C40</f>
        <v>545000</v>
      </c>
      <c r="D84" s="188">
        <f>C84+D63-D40</f>
        <v>545000</v>
      </c>
      <c r="E84" s="188">
        <f>D84+E63-E40</f>
        <v>545000</v>
      </c>
      <c r="F84" s="199">
        <f>B84+F63-F40</f>
        <v>545000</v>
      </c>
      <c r="G84" s="188">
        <f>F84+G63-G40</f>
        <v>545000</v>
      </c>
      <c r="H84" s="188">
        <f>G84+H63-H40</f>
        <v>1345000</v>
      </c>
      <c r="I84" s="188">
        <f>H84+I63-I40</f>
        <v>2145000</v>
      </c>
      <c r="J84" s="199">
        <f>F84+J63-J40</f>
        <v>2145000</v>
      </c>
      <c r="K84" s="63">
        <f>B84+K63-K40</f>
        <v>2145000</v>
      </c>
      <c r="L84" s="188">
        <f>K84+L63-L40</f>
        <v>2145000</v>
      </c>
      <c r="M84" s="188">
        <f>L84+M63-M40</f>
        <v>2145000</v>
      </c>
      <c r="N84" s="188">
        <f>M84+N63-N40</f>
        <v>2100000</v>
      </c>
      <c r="O84" s="199">
        <f>K84+O63-O40</f>
        <v>2100000</v>
      </c>
      <c r="P84" s="188">
        <f>O84+P63-P40</f>
        <v>2100000</v>
      </c>
      <c r="Q84" s="188">
        <f>P84+Q63-Q40</f>
        <v>2100000</v>
      </c>
      <c r="R84" s="188">
        <f>Q84+R63-R40</f>
        <v>2100000</v>
      </c>
      <c r="S84" s="199">
        <f>O84+S63-S40</f>
        <v>2100000</v>
      </c>
      <c r="T84" s="63">
        <f>K84+T63-T40</f>
        <v>2100000</v>
      </c>
      <c r="U84" s="188">
        <f>B84+U63-U40</f>
        <v>2100000</v>
      </c>
      <c r="V84" s="189"/>
    </row>
    <row r="85" spans="1:22" ht="12.75">
      <c r="A85" s="101" t="s">
        <v>150</v>
      </c>
      <c r="B85" s="191"/>
      <c r="C85" s="188"/>
      <c r="D85" s="188"/>
      <c r="E85" s="188"/>
      <c r="F85" s="199"/>
      <c r="G85" s="188"/>
      <c r="H85" s="188"/>
      <c r="I85" s="188"/>
      <c r="J85" s="199"/>
      <c r="K85" s="63"/>
      <c r="L85" s="188"/>
      <c r="M85" s="188"/>
      <c r="N85" s="188"/>
      <c r="O85" s="199"/>
      <c r="P85" s="188"/>
      <c r="Q85" s="188"/>
      <c r="R85" s="188"/>
      <c r="S85" s="199"/>
      <c r="T85" s="63"/>
      <c r="U85" s="188"/>
      <c r="V85" s="189"/>
    </row>
    <row r="86" spans="1:22" ht="12.75">
      <c r="A86" s="101" t="s">
        <v>151</v>
      </c>
      <c r="B86" s="191"/>
      <c r="C86" s="188"/>
      <c r="D86" s="188"/>
      <c r="E86" s="188"/>
      <c r="F86" s="199"/>
      <c r="G86" s="188"/>
      <c r="H86" s="188"/>
      <c r="I86" s="188"/>
      <c r="J86" s="199"/>
      <c r="K86" s="63"/>
      <c r="L86" s="188"/>
      <c r="M86" s="188"/>
      <c r="N86" s="188"/>
      <c r="O86" s="199"/>
      <c r="P86" s="188"/>
      <c r="Q86" s="188"/>
      <c r="R86" s="188"/>
      <c r="S86" s="199"/>
      <c r="T86" s="63"/>
      <c r="U86" s="188"/>
      <c r="V86" s="189"/>
    </row>
    <row r="87" spans="1:22" ht="12.75">
      <c r="A87" s="101" t="s">
        <v>152</v>
      </c>
      <c r="B87" s="185">
        <f>COGS!B376</f>
        <v>4532922.65625</v>
      </c>
      <c r="C87" s="188">
        <f>COGS!B377</f>
        <v>4180213.125</v>
      </c>
      <c r="D87" s="188">
        <f>COGS!C377</f>
        <v>4234859.0625</v>
      </c>
      <c r="E87" s="188">
        <f>COGS!D377</f>
        <v>4345921.875</v>
      </c>
      <c r="F87" s="199">
        <f>COGS!E377</f>
        <v>4345921.875</v>
      </c>
      <c r="G87" s="188">
        <f>COGS!F377</f>
        <v>4335796.875</v>
      </c>
      <c r="H87" s="188">
        <f>COGS!G377</f>
        <v>4406096.71875</v>
      </c>
      <c r="I87" s="188">
        <f>COGS!H377</f>
        <v>4588463.4375</v>
      </c>
      <c r="J87" s="199">
        <f>COGS!I377</f>
        <v>4588463.4375</v>
      </c>
      <c r="K87" s="63">
        <f>COGS!J377</f>
        <v>4588463.4375</v>
      </c>
      <c r="L87" s="188">
        <f>COGS!K377</f>
        <v>4463223.75</v>
      </c>
      <c r="M87" s="188">
        <f>COGS!L377</f>
        <v>4594748.90625</v>
      </c>
      <c r="N87" s="188">
        <f>COGS!M377</f>
        <v>4529908.125</v>
      </c>
      <c r="O87" s="199">
        <f>COGS!N377</f>
        <v>4529908.125</v>
      </c>
      <c r="P87" s="188">
        <f>COGS!O377</f>
        <v>4549033.125</v>
      </c>
      <c r="Q87" s="188">
        <f>COGS!P377</f>
        <v>4570970.625</v>
      </c>
      <c r="R87" s="188">
        <f>COGS!Q377</f>
        <v>4570970.625</v>
      </c>
      <c r="S87" s="199">
        <f>COGS!R377</f>
        <v>4570970.625</v>
      </c>
      <c r="T87" s="63">
        <f>COGS!S377</f>
        <v>4570970.625</v>
      </c>
      <c r="U87" s="188">
        <f>COGS!T377</f>
        <v>4570970.625</v>
      </c>
      <c r="V87" s="189"/>
    </row>
    <row r="88" spans="1:22" ht="12.75">
      <c r="A88" s="101" t="s">
        <v>153</v>
      </c>
      <c r="B88" s="185">
        <f>COGS!B422</f>
        <v>2851337.8651840473</v>
      </c>
      <c r="C88" s="188">
        <f>COGS!B452</f>
        <v>2626417.191583788</v>
      </c>
      <c r="D88" s="188">
        <f>COGS!C452</f>
        <v>2657907.9658037517</v>
      </c>
      <c r="E88" s="188">
        <f>COGS!D452</f>
        <v>8135663.022571587</v>
      </c>
      <c r="F88" s="199">
        <f>COGS!E452</f>
        <v>8135663.022571587</v>
      </c>
      <c r="G88" s="188">
        <f>COGS!F452</f>
        <v>2702337.1982818996</v>
      </c>
      <c r="H88" s="188">
        <f>COGS!G452</f>
        <v>2745523.905736183</v>
      </c>
      <c r="I88" s="188">
        <f>COGS!H452</f>
        <v>8158240.941793475</v>
      </c>
      <c r="J88" s="199">
        <f>COGS!I452</f>
        <v>8158240.941793475</v>
      </c>
      <c r="K88" s="63">
        <f>COGS!J452</f>
        <v>8158240.941793475</v>
      </c>
      <c r="L88" s="188">
        <f>COGS!K452</f>
        <v>2776129.7749214848</v>
      </c>
      <c r="M88" s="188">
        <f>COGS!L452</f>
        <v>2857964.0125702363</v>
      </c>
      <c r="N88" s="188">
        <f>COGS!M452</f>
        <v>8494634.032520646</v>
      </c>
      <c r="O88" s="199">
        <f>COGS!N452</f>
        <v>8494634.032520646</v>
      </c>
      <c r="P88" s="188">
        <f>COGS!O452</f>
        <v>2837344.3601304754</v>
      </c>
      <c r="Q88" s="188">
        <f>COGS!P452</f>
        <v>2854770.0790330465</v>
      </c>
      <c r="R88" s="188">
        <f>COGS!Q452</f>
        <v>8514267.146917397</v>
      </c>
      <c r="S88" s="199">
        <f>COGS!R452</f>
        <v>8514267.146917397</v>
      </c>
      <c r="T88" s="63">
        <f>COGS!S452</f>
        <v>8514267.146917397</v>
      </c>
      <c r="U88" s="188">
        <f>COGS!T452</f>
        <v>8514267.146917397</v>
      </c>
      <c r="V88" s="189"/>
    </row>
    <row r="89" spans="1:22" ht="12.75">
      <c r="A89" s="101" t="s">
        <v>154</v>
      </c>
      <c r="B89" s="185">
        <f>COGS!B484</f>
        <v>5163275.8350132145</v>
      </c>
      <c r="C89" s="188">
        <f>COGS!B513</f>
        <v>7551779.908297164</v>
      </c>
      <c r="D89" s="188">
        <f>COGS!C513</f>
        <v>7591496.646536644</v>
      </c>
      <c r="E89" s="188">
        <f>COGS!D513</f>
        <v>7867148.649191174</v>
      </c>
      <c r="F89" s="199">
        <f>COGS!E513</f>
        <v>7867148.649191174</v>
      </c>
      <c r="G89" s="188">
        <f>COGS!F513</f>
        <v>7851261.953895383</v>
      </c>
      <c r="H89" s="188">
        <f>COGS!G513</f>
        <v>7827431.910951695</v>
      </c>
      <c r="I89" s="188">
        <f>COGS!H513</f>
        <v>8402591.396366235</v>
      </c>
      <c r="J89" s="199">
        <f>COGS!I513</f>
        <v>8402591.396366235</v>
      </c>
      <c r="K89" s="63">
        <f>COGS!J513</f>
        <v>8402591.396366235</v>
      </c>
      <c r="L89" s="188">
        <f>COGS!K513</f>
        <v>7984905.23428558</v>
      </c>
      <c r="M89" s="188">
        <f>COGS!L513</f>
        <v>8350510.106268444</v>
      </c>
      <c r="N89" s="188">
        <f>COGS!M513</f>
        <v>8192284.942451134</v>
      </c>
      <c r="O89" s="199">
        <f>COGS!N513</f>
        <v>8192284.942451134</v>
      </c>
      <c r="P89" s="188">
        <f>COGS!O513</f>
        <v>8220086.659218769</v>
      </c>
      <c r="Q89" s="188">
        <f>COGS!P513</f>
        <v>8271718.418930091</v>
      </c>
      <c r="R89" s="188">
        <f>COGS!Q513</f>
        <v>8271718.418930091</v>
      </c>
      <c r="S89" s="199">
        <f>COGS!R513</f>
        <v>8271718.418930091</v>
      </c>
      <c r="T89" s="63">
        <f>COGS!S513</f>
        <v>8271718.418930091</v>
      </c>
      <c r="U89" s="188">
        <f>COGS!T513</f>
        <v>8271718.418930091</v>
      </c>
      <c r="V89" s="189"/>
    </row>
    <row r="90" spans="1:23" s="65" customFormat="1" ht="12.75">
      <c r="A90" s="100" t="s">
        <v>155</v>
      </c>
      <c r="B90" s="195">
        <f aca="true" t="shared" si="45" ref="B90:T90">B87+B88+B89</f>
        <v>12547536.35644726</v>
      </c>
      <c r="C90" s="195">
        <f t="shared" si="45"/>
        <v>14358410.224880952</v>
      </c>
      <c r="D90" s="195">
        <f t="shared" si="45"/>
        <v>14484263.674840394</v>
      </c>
      <c r="E90" s="195">
        <f t="shared" si="45"/>
        <v>20348733.54676276</v>
      </c>
      <c r="F90" s="207">
        <f t="shared" si="45"/>
        <v>20348733.54676276</v>
      </c>
      <c r="G90" s="195">
        <f t="shared" si="45"/>
        <v>14889396.027177282</v>
      </c>
      <c r="H90" s="195">
        <f t="shared" si="45"/>
        <v>14979052.535437878</v>
      </c>
      <c r="I90" s="195">
        <f t="shared" si="45"/>
        <v>21149295.77565971</v>
      </c>
      <c r="J90" s="207">
        <f t="shared" si="45"/>
        <v>21149295.77565971</v>
      </c>
      <c r="K90" s="211">
        <f t="shared" si="45"/>
        <v>21149295.77565971</v>
      </c>
      <c r="L90" s="195">
        <f t="shared" si="45"/>
        <v>15224258.759207064</v>
      </c>
      <c r="M90" s="195">
        <f t="shared" si="45"/>
        <v>15803223.025088679</v>
      </c>
      <c r="N90" s="195">
        <f t="shared" si="45"/>
        <v>21216827.09997178</v>
      </c>
      <c r="O90" s="207">
        <f t="shared" si="45"/>
        <v>21216827.09997178</v>
      </c>
      <c r="P90" s="195">
        <f t="shared" si="45"/>
        <v>15606464.144349243</v>
      </c>
      <c r="Q90" s="195">
        <f t="shared" si="45"/>
        <v>15697459.122963138</v>
      </c>
      <c r="R90" s="195">
        <f t="shared" si="45"/>
        <v>21356956.190847486</v>
      </c>
      <c r="S90" s="207">
        <f t="shared" si="45"/>
        <v>21356956.190847486</v>
      </c>
      <c r="T90" s="211">
        <f t="shared" si="45"/>
        <v>21356956.190847486</v>
      </c>
      <c r="U90" s="193">
        <f>SUM(U87:U89)</f>
        <v>21356956.190847486</v>
      </c>
      <c r="V90" s="194"/>
      <c r="W90" s="55"/>
    </row>
    <row r="91" spans="1:22" ht="12.75">
      <c r="A91" s="101" t="s">
        <v>156</v>
      </c>
      <c r="B91" s="185">
        <v>2400000</v>
      </c>
      <c r="C91" s="188">
        <f>C30-C31</f>
        <v>11225132.25</v>
      </c>
      <c r="D91" s="188">
        <f>D30-D31</f>
        <v>11226255</v>
      </c>
      <c r="E91" s="188">
        <f>E30-E31</f>
        <v>11293680</v>
      </c>
      <c r="F91" s="199">
        <f>E30-E31</f>
        <v>11293680</v>
      </c>
      <c r="G91" s="188">
        <f>G30-G31</f>
        <v>12713923.5</v>
      </c>
      <c r="H91" s="188">
        <f>H30-H31</f>
        <v>12025791</v>
      </c>
      <c r="I91" s="188">
        <f>I30-I31</f>
        <v>11980836</v>
      </c>
      <c r="J91" s="199">
        <f>I30-I31</f>
        <v>11980836</v>
      </c>
      <c r="K91" s="63">
        <f>I30-I31</f>
        <v>11980836</v>
      </c>
      <c r="L91" s="188">
        <f>L30-L31</f>
        <v>13027772.25</v>
      </c>
      <c r="M91" s="188">
        <f>M30-M31</f>
        <v>12200398.5</v>
      </c>
      <c r="N91" s="188">
        <f>N30-N31</f>
        <v>12787494</v>
      </c>
      <c r="O91" s="199">
        <f>N30-N31</f>
        <v>12787494</v>
      </c>
      <c r="P91" s="188">
        <f>P30-P31</f>
        <v>12506788.5</v>
      </c>
      <c r="Q91" s="188">
        <f>Q30-Q31</f>
        <v>12559236</v>
      </c>
      <c r="R91" s="188">
        <f>R30-R31</f>
        <v>12656638.5</v>
      </c>
      <c r="S91" s="199">
        <f>R30-R31</f>
        <v>12656638.5</v>
      </c>
      <c r="T91" s="63">
        <f>R30-R31</f>
        <v>12656638.5</v>
      </c>
      <c r="U91" s="188">
        <f>R30-R31</f>
        <v>12656638.5</v>
      </c>
      <c r="V91" s="189"/>
    </row>
    <row r="92" spans="1:22" ht="12.75">
      <c r="A92" s="101" t="s">
        <v>200</v>
      </c>
      <c r="B92" s="185">
        <v>400000</v>
      </c>
      <c r="C92" s="188">
        <f aca="true" t="shared" si="46" ref="C92:U92">C66</f>
        <v>10714914.257797614</v>
      </c>
      <c r="D92" s="188">
        <f t="shared" si="46"/>
        <v>29306804.03612636</v>
      </c>
      <c r="E92" s="188">
        <f t="shared" si="46"/>
        <v>39845889.917096734</v>
      </c>
      <c r="F92" s="199">
        <f t="shared" si="46"/>
        <v>39845889.917096734</v>
      </c>
      <c r="G92" s="188">
        <f t="shared" si="46"/>
        <v>65196115.702792905</v>
      </c>
      <c r="H92" s="188">
        <f t="shared" si="46"/>
        <v>92005357.0064559</v>
      </c>
      <c r="I92" s="188">
        <f t="shared" si="46"/>
        <v>101942373.8156798</v>
      </c>
      <c r="J92" s="199">
        <f t="shared" si="46"/>
        <v>101942373.8156798</v>
      </c>
      <c r="K92" s="63">
        <f t="shared" si="46"/>
        <v>101942373.8156798</v>
      </c>
      <c r="L92" s="188">
        <f t="shared" si="46"/>
        <v>127815516.7820013</v>
      </c>
      <c r="M92" s="188">
        <f t="shared" si="46"/>
        <v>153830119.6537275</v>
      </c>
      <c r="N92" s="188">
        <f t="shared" si="46"/>
        <v>165139224.72990802</v>
      </c>
      <c r="O92" s="199">
        <f t="shared" si="46"/>
        <v>165139224.72990802</v>
      </c>
      <c r="P92" s="188">
        <f t="shared" si="46"/>
        <v>188930654.04008454</v>
      </c>
      <c r="Q92" s="188">
        <f t="shared" si="46"/>
        <v>215590927.77683204</v>
      </c>
      <c r="R92" s="188">
        <f t="shared" si="46"/>
        <v>226675940.9695556</v>
      </c>
      <c r="S92" s="199">
        <f t="shared" si="46"/>
        <v>226675940.9695556</v>
      </c>
      <c r="T92" s="63">
        <f t="shared" si="46"/>
        <v>226675940.9695556</v>
      </c>
      <c r="U92" s="188">
        <f t="shared" si="46"/>
        <v>226675940.9695556</v>
      </c>
      <c r="V92" s="189"/>
    </row>
    <row r="93" spans="1:22" ht="12.75">
      <c r="A93" s="100" t="s">
        <v>201</v>
      </c>
      <c r="B93" s="191">
        <f aca="true" t="shared" si="47" ref="B93:T93">SUM(B90:B92)</f>
        <v>15347536.35644726</v>
      </c>
      <c r="C93" s="191">
        <f t="shared" si="47"/>
        <v>36298456.73267856</v>
      </c>
      <c r="D93" s="191">
        <f t="shared" si="47"/>
        <v>55017322.71096675</v>
      </c>
      <c r="E93" s="191">
        <f t="shared" si="47"/>
        <v>71488303.4638595</v>
      </c>
      <c r="F93" s="206">
        <f t="shared" si="47"/>
        <v>71488303.4638595</v>
      </c>
      <c r="G93" s="191">
        <f t="shared" si="47"/>
        <v>92799435.22997019</v>
      </c>
      <c r="H93" s="191">
        <f t="shared" si="47"/>
        <v>119010200.54189378</v>
      </c>
      <c r="I93" s="191">
        <f t="shared" si="47"/>
        <v>135072505.59133953</v>
      </c>
      <c r="J93" s="206">
        <f t="shared" si="47"/>
        <v>135072505.59133953</v>
      </c>
      <c r="K93" s="210">
        <f t="shared" si="47"/>
        <v>135072505.59133953</v>
      </c>
      <c r="L93" s="191">
        <f t="shared" si="47"/>
        <v>156067547.79120836</v>
      </c>
      <c r="M93" s="191">
        <f t="shared" si="47"/>
        <v>181833741.17881617</v>
      </c>
      <c r="N93" s="191">
        <f t="shared" si="47"/>
        <v>199143545.8298798</v>
      </c>
      <c r="O93" s="206">
        <f t="shared" si="47"/>
        <v>199143545.8298798</v>
      </c>
      <c r="P93" s="191">
        <f t="shared" si="47"/>
        <v>217043906.6844338</v>
      </c>
      <c r="Q93" s="191">
        <f t="shared" si="47"/>
        <v>243847622.89979517</v>
      </c>
      <c r="R93" s="191">
        <f t="shared" si="47"/>
        <v>260689535.66040307</v>
      </c>
      <c r="S93" s="206">
        <f t="shared" si="47"/>
        <v>260689535.66040307</v>
      </c>
      <c r="T93" s="210">
        <f t="shared" si="47"/>
        <v>260689535.66040307</v>
      </c>
      <c r="U93" s="188">
        <f>U90+U91+U92</f>
        <v>260689535.66040307</v>
      </c>
      <c r="V93" s="189"/>
    </row>
    <row r="94" spans="1:22" ht="12.75">
      <c r="A94" s="101" t="s">
        <v>157</v>
      </c>
      <c r="B94" s="191"/>
      <c r="C94" s="188"/>
      <c r="D94" s="188"/>
      <c r="E94" s="188"/>
      <c r="F94" s="199"/>
      <c r="G94" s="188"/>
      <c r="H94" s="188"/>
      <c r="I94" s="188"/>
      <c r="J94" s="199"/>
      <c r="K94" s="63"/>
      <c r="L94" s="188"/>
      <c r="M94" s="188"/>
      <c r="N94" s="188"/>
      <c r="O94" s="199"/>
      <c r="P94" s="188"/>
      <c r="Q94" s="188"/>
      <c r="R94" s="188"/>
      <c r="S94" s="199"/>
      <c r="T94" s="63"/>
      <c r="U94" s="188"/>
      <c r="V94" s="189"/>
    </row>
    <row r="95" spans="1:22" ht="12.75">
      <c r="A95" s="101" t="s">
        <v>158</v>
      </c>
      <c r="B95" s="185">
        <v>1717536</v>
      </c>
      <c r="C95" s="188">
        <f>C54-C55</f>
        <v>8255341.028035715</v>
      </c>
      <c r="D95" s="188">
        <f>D54-D55</f>
        <v>7896525.842994504</v>
      </c>
      <c r="E95" s="188">
        <f>E54-E55</f>
        <v>10330905.2840062</v>
      </c>
      <c r="F95" s="199">
        <f>E54-E55</f>
        <v>10330905.2840062</v>
      </c>
      <c r="G95" s="188">
        <f>G54-G55</f>
        <v>8278543.899464287</v>
      </c>
      <c r="H95" s="188">
        <f>H54-H55</f>
        <v>8202574.228859894</v>
      </c>
      <c r="I95" s="188">
        <f>I54-I55</f>
        <v>10913277.169749923</v>
      </c>
      <c r="J95" s="199">
        <f>I54-I55</f>
        <v>10913277.169749923</v>
      </c>
      <c r="K95" s="63">
        <f>I54-I55</f>
        <v>10913277.169749923</v>
      </c>
      <c r="L95" s="188">
        <f>L54-L55</f>
        <v>8674898.578928575</v>
      </c>
      <c r="M95" s="188">
        <f>M54-M55</f>
        <v>8380263.93517857</v>
      </c>
      <c r="N95" s="188">
        <f>N54-N55</f>
        <v>11476322.73328957</v>
      </c>
      <c r="O95" s="199">
        <f>N54-N55</f>
        <v>11476322.73328957</v>
      </c>
      <c r="P95" s="188">
        <f>P54-P55</f>
        <v>8542154.727623627</v>
      </c>
      <c r="Q95" s="188">
        <f>Q54-Q55</f>
        <v>8556593.653346278</v>
      </c>
      <c r="R95" s="188">
        <f>R54-R55</f>
        <v>11409278.938928857</v>
      </c>
      <c r="S95" s="199">
        <f>R54-R55</f>
        <v>11409278.938928857</v>
      </c>
      <c r="T95" s="63">
        <f>R54-R55</f>
        <v>11409278.938928857</v>
      </c>
      <c r="U95" s="188">
        <f>R54-R55</f>
        <v>11409278.938928857</v>
      </c>
      <c r="V95" s="189"/>
    </row>
    <row r="96" spans="1:22" ht="12.75">
      <c r="A96" s="101" t="s">
        <v>159</v>
      </c>
      <c r="B96" s="185">
        <v>3000000</v>
      </c>
      <c r="C96" s="188"/>
      <c r="D96" s="188"/>
      <c r="E96" s="188"/>
      <c r="F96" s="199"/>
      <c r="G96" s="188"/>
      <c r="H96" s="188"/>
      <c r="I96" s="188"/>
      <c r="J96" s="199"/>
      <c r="K96" s="63"/>
      <c r="L96" s="188"/>
      <c r="M96" s="188"/>
      <c r="N96" s="188"/>
      <c r="O96" s="199"/>
      <c r="P96" s="188"/>
      <c r="Q96" s="188"/>
      <c r="R96" s="188"/>
      <c r="S96" s="199"/>
      <c r="T96" s="63"/>
      <c r="U96" s="188"/>
      <c r="V96" s="189"/>
    </row>
    <row r="97" spans="1:22" ht="12.75">
      <c r="A97" s="101" t="s">
        <v>202</v>
      </c>
      <c r="B97" s="191">
        <f>B95+B96</f>
        <v>4717536</v>
      </c>
      <c r="C97" s="188">
        <f aca="true" t="shared" si="48" ref="C97:T97">SUM(C95:C96)</f>
        <v>8255341.028035715</v>
      </c>
      <c r="D97" s="188">
        <f t="shared" si="48"/>
        <v>7896525.842994504</v>
      </c>
      <c r="E97" s="188">
        <f t="shared" si="48"/>
        <v>10330905.2840062</v>
      </c>
      <c r="F97" s="199">
        <f t="shared" si="48"/>
        <v>10330905.2840062</v>
      </c>
      <c r="G97" s="188">
        <f t="shared" si="48"/>
        <v>8278543.899464287</v>
      </c>
      <c r="H97" s="188">
        <f t="shared" si="48"/>
        <v>8202574.228859894</v>
      </c>
      <c r="I97" s="188">
        <f t="shared" si="48"/>
        <v>10913277.169749923</v>
      </c>
      <c r="J97" s="199">
        <f t="shared" si="48"/>
        <v>10913277.169749923</v>
      </c>
      <c r="K97" s="63">
        <f t="shared" si="48"/>
        <v>10913277.169749923</v>
      </c>
      <c r="L97" s="188">
        <f t="shared" si="48"/>
        <v>8674898.578928575</v>
      </c>
      <c r="M97" s="188">
        <f t="shared" si="48"/>
        <v>8380263.93517857</v>
      </c>
      <c r="N97" s="188">
        <f t="shared" si="48"/>
        <v>11476322.73328957</v>
      </c>
      <c r="O97" s="199">
        <f t="shared" si="48"/>
        <v>11476322.73328957</v>
      </c>
      <c r="P97" s="188">
        <f t="shared" si="48"/>
        <v>8542154.727623627</v>
      </c>
      <c r="Q97" s="188">
        <f t="shared" si="48"/>
        <v>8556593.653346278</v>
      </c>
      <c r="R97" s="188">
        <f t="shared" si="48"/>
        <v>11409278.938928857</v>
      </c>
      <c r="S97" s="199">
        <f t="shared" si="48"/>
        <v>11409278.938928857</v>
      </c>
      <c r="T97" s="63">
        <f t="shared" si="48"/>
        <v>11409278.938928857</v>
      </c>
      <c r="U97" s="188">
        <f>U95</f>
        <v>11409278.938928857</v>
      </c>
      <c r="V97" s="189"/>
    </row>
    <row r="98" spans="1:22" ht="12.75">
      <c r="A98" s="101" t="s">
        <v>160</v>
      </c>
      <c r="B98" s="196">
        <f aca="true" t="shared" si="49" ref="B98:U98">B93-B97</f>
        <v>10630000.35644726</v>
      </c>
      <c r="C98" s="188">
        <f t="shared" si="49"/>
        <v>28043115.704642847</v>
      </c>
      <c r="D98" s="188">
        <f t="shared" si="49"/>
        <v>47120796.86797225</v>
      </c>
      <c r="E98" s="188">
        <f t="shared" si="49"/>
        <v>61157398.1798533</v>
      </c>
      <c r="F98" s="199">
        <f t="shared" si="49"/>
        <v>61157398.1798533</v>
      </c>
      <c r="G98" s="188">
        <f t="shared" si="49"/>
        <v>84520891.33050591</v>
      </c>
      <c r="H98" s="188">
        <f t="shared" si="49"/>
        <v>110807626.31303388</v>
      </c>
      <c r="I98" s="188">
        <f t="shared" si="49"/>
        <v>124159228.42158961</v>
      </c>
      <c r="J98" s="199">
        <f t="shared" si="49"/>
        <v>124159228.42158961</v>
      </c>
      <c r="K98" s="63">
        <f t="shared" si="49"/>
        <v>124159228.42158961</v>
      </c>
      <c r="L98" s="188">
        <f t="shared" si="49"/>
        <v>147392649.2122798</v>
      </c>
      <c r="M98" s="188">
        <f t="shared" si="49"/>
        <v>173453477.2436376</v>
      </c>
      <c r="N98" s="188">
        <f t="shared" si="49"/>
        <v>187667223.09659022</v>
      </c>
      <c r="O98" s="199">
        <f t="shared" si="49"/>
        <v>187667223.09659022</v>
      </c>
      <c r="P98" s="188">
        <f t="shared" si="49"/>
        <v>208501751.95681018</v>
      </c>
      <c r="Q98" s="188">
        <f t="shared" si="49"/>
        <v>235291029.2464489</v>
      </c>
      <c r="R98" s="188">
        <f t="shared" si="49"/>
        <v>249280256.72147423</v>
      </c>
      <c r="S98" s="199">
        <f t="shared" si="49"/>
        <v>249280256.72147423</v>
      </c>
      <c r="T98" s="63">
        <f t="shared" si="49"/>
        <v>249280256.72147423</v>
      </c>
      <c r="U98" s="188">
        <f t="shared" si="49"/>
        <v>249280256.72147423</v>
      </c>
      <c r="V98" s="189"/>
    </row>
    <row r="99" spans="1:22" ht="12.75">
      <c r="A99" s="101" t="s">
        <v>191</v>
      </c>
      <c r="B99" s="185">
        <v>125000</v>
      </c>
      <c r="C99" s="188">
        <f>B99-C15</f>
        <v>124479.16666666667</v>
      </c>
      <c r="D99" s="188">
        <f>C99-D15</f>
        <v>123962.65560165976</v>
      </c>
      <c r="E99" s="188">
        <f>D99-E15</f>
        <v>123448.28773609271</v>
      </c>
      <c r="F99" s="199">
        <f>B99-F15</f>
        <v>123448.2877360927</v>
      </c>
      <c r="G99" s="188">
        <f>F99-G15</f>
        <v>122936.05417702177</v>
      </c>
      <c r="H99" s="188">
        <f>G99-H15</f>
        <v>122425.94606840343</v>
      </c>
      <c r="I99" s="188">
        <f>H99-I15</f>
        <v>121917.95459094117</v>
      </c>
      <c r="J99" s="199">
        <f>F99-J15</f>
        <v>121917.95459094117</v>
      </c>
      <c r="K99" s="63">
        <f>B99-K15</f>
        <v>121917.95459094117</v>
      </c>
      <c r="L99" s="188">
        <f>K99-L15</f>
        <v>121412.07096193312</v>
      </c>
      <c r="M99" s="188">
        <f>L99-M15</f>
        <v>120908.28643512011</v>
      </c>
      <c r="N99" s="188">
        <f>M99-N15</f>
        <v>120406.59230053455</v>
      </c>
      <c r="O99" s="199">
        <f>K99-O15</f>
        <v>120406.59230053455</v>
      </c>
      <c r="P99" s="188">
        <f>O99-P15</f>
        <v>119906.97988434977</v>
      </c>
      <c r="Q99" s="188">
        <f>P99-Q15</f>
        <v>119409.44054873007</v>
      </c>
      <c r="R99" s="188">
        <f>Q99-R15</f>
        <v>118913.9656916814</v>
      </c>
      <c r="S99" s="199">
        <f>O99-S15</f>
        <v>118913.96569168138</v>
      </c>
      <c r="T99" s="63">
        <f>K99-T15</f>
        <v>118913.96569168138</v>
      </c>
      <c r="U99" s="188">
        <f>B99-U15</f>
        <v>118913.96569168138</v>
      </c>
      <c r="V99" s="189"/>
    </row>
    <row r="100" spans="1:23" s="65" customFormat="1" ht="12.75">
      <c r="A100" s="100" t="s">
        <v>161</v>
      </c>
      <c r="B100" s="192">
        <f aca="true" t="shared" si="50" ref="B100:U100">B83+B84+B98+B99</f>
        <v>14565000.35644726</v>
      </c>
      <c r="C100" s="192">
        <f t="shared" si="50"/>
        <v>36025712.92686506</v>
      </c>
      <c r="D100" s="192">
        <f t="shared" si="50"/>
        <v>58166464.38468502</v>
      </c>
      <c r="E100" s="192">
        <f t="shared" si="50"/>
        <v>75231606.88425605</v>
      </c>
      <c r="F100" s="205">
        <f t="shared" si="50"/>
        <v>75231606.88425605</v>
      </c>
      <c r="G100" s="192">
        <f t="shared" si="50"/>
        <v>101589112.10690515</v>
      </c>
      <c r="H100" s="192">
        <f t="shared" si="50"/>
        <v>128419861.28688006</v>
      </c>
      <c r="I100" s="192">
        <f t="shared" si="50"/>
        <v>142315479.7095139</v>
      </c>
      <c r="J100" s="205">
        <f t="shared" si="50"/>
        <v>142315479.7095139</v>
      </c>
      <c r="K100" s="209">
        <f t="shared" si="50"/>
        <v>142315479.7095139</v>
      </c>
      <c r="L100" s="192">
        <f t="shared" si="50"/>
        <v>165169247.0471306</v>
      </c>
      <c r="M100" s="192">
        <f t="shared" si="50"/>
        <v>190975423.72451717</v>
      </c>
      <c r="N100" s="192">
        <f t="shared" si="50"/>
        <v>204889520.31389076</v>
      </c>
      <c r="O100" s="205">
        <f t="shared" si="50"/>
        <v>204889520.31389076</v>
      </c>
      <c r="P100" s="192">
        <f t="shared" si="50"/>
        <v>225469401.99225008</v>
      </c>
      <c r="Q100" s="192">
        <f t="shared" si="50"/>
        <v>252004034.17310873</v>
      </c>
      <c r="R100" s="192">
        <f t="shared" si="50"/>
        <v>265738618.60383257</v>
      </c>
      <c r="S100" s="205">
        <f t="shared" si="50"/>
        <v>265738618.60383257</v>
      </c>
      <c r="T100" s="209">
        <f t="shared" si="50"/>
        <v>265738618.60383257</v>
      </c>
      <c r="U100" s="193">
        <f t="shared" si="50"/>
        <v>265738618.60383257</v>
      </c>
      <c r="V100" s="194"/>
      <c r="W100" s="55"/>
    </row>
    <row r="101" spans="1:22" ht="13.5" thickBot="1">
      <c r="A101" s="14" t="s">
        <v>162</v>
      </c>
      <c r="B101" s="191">
        <f aca="true" t="shared" si="51" ref="B101:U101">B79-B100</f>
        <v>-0.3564472608268261</v>
      </c>
      <c r="C101" s="191">
        <f t="shared" si="51"/>
        <v>-0.3564472571015358</v>
      </c>
      <c r="D101" s="191">
        <f t="shared" si="51"/>
        <v>-0.3564472571015358</v>
      </c>
      <c r="E101" s="191">
        <f t="shared" si="51"/>
        <v>-0.356447234749794</v>
      </c>
      <c r="F101" s="206">
        <f t="shared" si="51"/>
        <v>-0.356447234749794</v>
      </c>
      <c r="G101" s="191">
        <f t="shared" si="51"/>
        <v>-0.356447234749794</v>
      </c>
      <c r="H101" s="191">
        <f t="shared" si="51"/>
        <v>-0.3564472198486328</v>
      </c>
      <c r="I101" s="191">
        <f t="shared" si="51"/>
        <v>-0.3564472794532776</v>
      </c>
      <c r="J101" s="206">
        <f t="shared" si="51"/>
        <v>-0.3564472794532776</v>
      </c>
      <c r="K101" s="210">
        <f t="shared" si="51"/>
        <v>-0.3564473092556</v>
      </c>
      <c r="L101" s="191">
        <f t="shared" si="51"/>
        <v>-0.3564472496509552</v>
      </c>
      <c r="M101" s="191">
        <f t="shared" si="51"/>
        <v>-0.3564472794532776</v>
      </c>
      <c r="N101" s="191">
        <f t="shared" si="51"/>
        <v>-0.3564472794532776</v>
      </c>
      <c r="O101" s="206">
        <f t="shared" si="51"/>
        <v>-0.3564472794532776</v>
      </c>
      <c r="P101" s="191">
        <f t="shared" si="51"/>
        <v>-0.3564472794532776</v>
      </c>
      <c r="Q101" s="191">
        <f t="shared" si="51"/>
        <v>-0.3564472496509552</v>
      </c>
      <c r="R101" s="191">
        <f t="shared" si="51"/>
        <v>-0.3564472794532776</v>
      </c>
      <c r="S101" s="206">
        <f t="shared" si="51"/>
        <v>-0.3564473092556</v>
      </c>
      <c r="T101" s="210">
        <f t="shared" si="51"/>
        <v>-0.3564473092556</v>
      </c>
      <c r="U101" s="188">
        <f t="shared" si="51"/>
        <v>-0.3564472496509552</v>
      </c>
      <c r="V101" s="189"/>
    </row>
    <row r="102" spans="2:22" ht="12.75">
      <c r="B102" s="189"/>
      <c r="C102" s="189"/>
      <c r="D102" s="189"/>
      <c r="E102" s="189"/>
      <c r="G102" s="189"/>
      <c r="H102" s="189"/>
      <c r="I102" s="189"/>
      <c r="J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</row>
    <row r="103" spans="1:21" ht="12.75">
      <c r="A103" s="50" t="s">
        <v>205</v>
      </c>
      <c r="C103" s="61">
        <f>C24</f>
        <v>21460712.57041781</v>
      </c>
      <c r="D103" s="61">
        <f aca="true" t="shared" si="52" ref="D103:U103">D24</f>
        <v>22140751.457819954</v>
      </c>
      <c r="E103" s="61">
        <f t="shared" si="52"/>
        <v>12065142.499571046</v>
      </c>
      <c r="F103" s="61">
        <f t="shared" si="52"/>
        <v>55666606.527808815</v>
      </c>
      <c r="G103" s="61">
        <f t="shared" si="52"/>
        <v>23857505.222649094</v>
      </c>
      <c r="H103" s="61">
        <f t="shared" si="52"/>
        <v>25330749.179974932</v>
      </c>
      <c r="I103" s="61">
        <f t="shared" si="52"/>
        <v>13045618.422633797</v>
      </c>
      <c r="J103" s="61">
        <f t="shared" si="52"/>
        <v>62233872.82525781</v>
      </c>
      <c r="K103" s="61">
        <f t="shared" si="52"/>
        <v>117900479.3530666</v>
      </c>
      <c r="L103" s="61">
        <f t="shared" si="52"/>
        <v>22853767.33761676</v>
      </c>
      <c r="M103" s="61">
        <f t="shared" si="52"/>
        <v>25806176.677386537</v>
      </c>
      <c r="N103" s="61">
        <f t="shared" si="52"/>
        <v>13914096.589373592</v>
      </c>
      <c r="O103" s="61">
        <f t="shared" si="52"/>
        <v>62574040.60437688</v>
      </c>
      <c r="P103" s="61">
        <f t="shared" si="52"/>
        <v>20579881.67835932</v>
      </c>
      <c r="Q103" s="61">
        <f t="shared" si="52"/>
        <v>26534632.18085867</v>
      </c>
      <c r="R103" s="61">
        <f t="shared" si="52"/>
        <v>14109584.430723812</v>
      </c>
      <c r="S103" s="61">
        <f t="shared" si="52"/>
        <v>61224098.289941795</v>
      </c>
      <c r="T103" s="61">
        <f t="shared" si="52"/>
        <v>123798138.89431867</v>
      </c>
      <c r="U103" s="61">
        <f t="shared" si="52"/>
        <v>241698618.24738532</v>
      </c>
    </row>
    <row r="104" spans="1:21" ht="12.75">
      <c r="A104" s="212" t="s">
        <v>204</v>
      </c>
      <c r="B104" s="60">
        <v>10</v>
      </c>
      <c r="C104" s="59">
        <f>C70/$B104</f>
        <v>250000</v>
      </c>
      <c r="D104" s="59">
        <f aca="true" t="shared" si="53" ref="D104:U104">D70/$B104</f>
        <v>250000</v>
      </c>
      <c r="E104" s="59">
        <f t="shared" si="53"/>
        <v>750000</v>
      </c>
      <c r="F104" s="59">
        <f>(C104*3+D104*2+E104*1)/6</f>
        <v>333333.3333333333</v>
      </c>
      <c r="G104" s="59">
        <f t="shared" si="53"/>
        <v>750000</v>
      </c>
      <c r="H104" s="59">
        <f t="shared" si="53"/>
        <v>750000</v>
      </c>
      <c r="I104" s="59">
        <f t="shared" si="53"/>
        <v>750000</v>
      </c>
      <c r="J104" s="59">
        <f t="shared" si="53"/>
        <v>750000</v>
      </c>
      <c r="K104" s="59">
        <f t="shared" si="53"/>
        <v>750000</v>
      </c>
      <c r="L104" s="59">
        <f t="shared" si="53"/>
        <v>750000</v>
      </c>
      <c r="M104" s="59">
        <f t="shared" si="53"/>
        <v>750000</v>
      </c>
      <c r="N104" s="59">
        <f t="shared" si="53"/>
        <v>750000</v>
      </c>
      <c r="O104" s="59">
        <f t="shared" si="53"/>
        <v>750000</v>
      </c>
      <c r="P104" s="59">
        <f t="shared" si="53"/>
        <v>750000</v>
      </c>
      <c r="Q104" s="59">
        <f t="shared" si="53"/>
        <v>750000</v>
      </c>
      <c r="R104" s="59">
        <f t="shared" si="53"/>
        <v>750000</v>
      </c>
      <c r="S104" s="59">
        <f t="shared" si="53"/>
        <v>750000</v>
      </c>
      <c r="T104" s="59">
        <f t="shared" si="53"/>
        <v>750000</v>
      </c>
      <c r="U104" s="59">
        <f t="shared" si="53"/>
        <v>750000</v>
      </c>
    </row>
    <row r="105" spans="1:21" ht="12.75">
      <c r="A105" s="212" t="s">
        <v>203</v>
      </c>
      <c r="C105" s="213">
        <f>C103/C104</f>
        <v>85.84285028167125</v>
      </c>
      <c r="D105" s="213">
        <f aca="true" t="shared" si="54" ref="D105:U105">D103/D104</f>
        <v>88.56300583127981</v>
      </c>
      <c r="E105" s="213">
        <f t="shared" si="54"/>
        <v>16.08685666609473</v>
      </c>
      <c r="F105" s="213">
        <f t="shared" si="54"/>
        <v>166.99981958342644</v>
      </c>
      <c r="G105" s="213">
        <f t="shared" si="54"/>
        <v>31.810006963532125</v>
      </c>
      <c r="H105" s="213">
        <f t="shared" si="54"/>
        <v>33.774332239966576</v>
      </c>
      <c r="I105" s="213">
        <f t="shared" si="54"/>
        <v>17.394157896845062</v>
      </c>
      <c r="J105" s="213">
        <f t="shared" si="54"/>
        <v>82.97849710034374</v>
      </c>
      <c r="K105" s="213">
        <f t="shared" si="54"/>
        <v>157.20063913742212</v>
      </c>
      <c r="L105" s="213">
        <f t="shared" si="54"/>
        <v>30.471689783489015</v>
      </c>
      <c r="M105" s="213">
        <f t="shared" si="54"/>
        <v>34.40823556984871</v>
      </c>
      <c r="N105" s="213">
        <f t="shared" si="54"/>
        <v>18.552128785831457</v>
      </c>
      <c r="O105" s="213">
        <f t="shared" si="54"/>
        <v>83.43205413916918</v>
      </c>
      <c r="P105" s="213">
        <f t="shared" si="54"/>
        <v>27.439842237812424</v>
      </c>
      <c r="Q105" s="213">
        <f t="shared" si="54"/>
        <v>35.37950957447823</v>
      </c>
      <c r="R105" s="213">
        <f t="shared" si="54"/>
        <v>18.81277924096508</v>
      </c>
      <c r="S105" s="213">
        <f t="shared" si="54"/>
        <v>81.63213105325573</v>
      </c>
      <c r="T105" s="213">
        <f t="shared" si="54"/>
        <v>165.0641851924249</v>
      </c>
      <c r="U105" s="213">
        <f t="shared" si="54"/>
        <v>322.2648243298471</v>
      </c>
    </row>
    <row r="106" ht="12.75">
      <c r="A106" s="183">
        <f>7^(1/8)-1</f>
        <v>0.2753731068584542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="145" zoomScaleNormal="145" zoomScalePageLayoutView="0" workbookViewId="0" topLeftCell="A1">
      <selection activeCell="A14" sqref="A14"/>
    </sheetView>
  </sheetViews>
  <sheetFormatPr defaultColWidth="9.33203125" defaultRowHeight="12.75"/>
  <cols>
    <col min="5" max="5" width="9.33203125" style="102" customWidth="1"/>
    <col min="9" max="9" width="9.33203125" style="102" customWidth="1"/>
    <col min="10" max="10" width="9.33203125" style="103" customWidth="1"/>
    <col min="14" max="14" width="9.33203125" style="102" customWidth="1"/>
    <col min="18" max="18" width="9.33203125" style="102" customWidth="1"/>
    <col min="19" max="19" width="9.33203125" style="103" customWidth="1"/>
    <col min="20" max="20" width="10.16015625" style="104" bestFit="1" customWidth="1"/>
  </cols>
  <sheetData>
    <row r="1" ht="12.75">
      <c r="A1" t="s">
        <v>177</v>
      </c>
    </row>
    <row r="2" spans="2:20" s="3" customFormat="1" ht="12.75"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106</v>
      </c>
      <c r="I2" s="4" t="s">
        <v>9</v>
      </c>
      <c r="J2" s="105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107</v>
      </c>
      <c r="R2" s="4" t="s">
        <v>18</v>
      </c>
      <c r="S2" s="105" t="s">
        <v>19</v>
      </c>
      <c r="T2" s="106">
        <v>2005</v>
      </c>
    </row>
    <row r="3" ht="12.75">
      <c r="A3" t="s">
        <v>185</v>
      </c>
    </row>
    <row r="4" spans="1:20" ht="12.75">
      <c r="A4" t="s">
        <v>179</v>
      </c>
      <c r="B4">
        <f>Mktg!B4+Sales!B4+Admin!B4+Log!B4+AccFin!B4</f>
        <v>10</v>
      </c>
      <c r="C4">
        <f>Mktg!C4+Sales!C4+Admin!C4+Log!C4+AccFin!C4</f>
        <v>10</v>
      </c>
      <c r="D4">
        <f>Mktg!D4+Sales!D4+Admin!D4+Log!D4+AccFin!D4</f>
        <v>10</v>
      </c>
      <c r="E4" s="102">
        <f>D4</f>
        <v>10</v>
      </c>
      <c r="F4">
        <f>Mktg!F4+Sales!F4+Admin!F4+Log!F4+AccFin!F4</f>
        <v>10</v>
      </c>
      <c r="G4">
        <f>Mktg!G4+Sales!G4+Admin!G4+Log!G4+AccFin!G4</f>
        <v>10</v>
      </c>
      <c r="H4">
        <f>Mktg!H4+Sales!H4+Admin!H4+Log!H4+AccFin!H4</f>
        <v>10</v>
      </c>
      <c r="I4" s="102">
        <f>H4</f>
        <v>10</v>
      </c>
      <c r="J4" s="103">
        <f>I4</f>
        <v>10</v>
      </c>
      <c r="K4">
        <f>Mktg!K4+Sales!K4+Admin!K4+Log!K4+AccFin!K4</f>
        <v>10</v>
      </c>
      <c r="L4">
        <f>Mktg!L4+Sales!L4+Admin!L4+Log!L4+AccFin!L4</f>
        <v>10</v>
      </c>
      <c r="M4">
        <f>Mktg!M4+Sales!M4+Admin!M4+Log!M4+AccFin!M4</f>
        <v>10</v>
      </c>
      <c r="N4" s="102">
        <f>SUM(K4:M4)</f>
        <v>30</v>
      </c>
      <c r="O4">
        <f>Mktg!O4+Sales!O4+Admin!O4+Log!O4+AccFin!O4</f>
        <v>10</v>
      </c>
      <c r="P4">
        <f>Mktg!P4+Sales!P4+Admin!P4+Log!P4+AccFin!P4</f>
        <v>10</v>
      </c>
      <c r="Q4">
        <f>Mktg!Q4+Sales!Q4+Admin!Q4+Log!Q4+AccFin!Q4</f>
        <v>10</v>
      </c>
      <c r="R4" s="102">
        <f>SUM(O4:Q4)</f>
        <v>30</v>
      </c>
      <c r="S4" s="103">
        <f>R4+N4</f>
        <v>60</v>
      </c>
      <c r="T4" s="104">
        <f>S4+J4</f>
        <v>70</v>
      </c>
    </row>
    <row r="5" spans="1:20" ht="12.75">
      <c r="A5" t="s">
        <v>178</v>
      </c>
      <c r="B5">
        <f>Mktg!B5+Sales!B5+Admin!B5+Log!B5+AccFin!B5</f>
        <v>1</v>
      </c>
      <c r="C5">
        <f>Mktg!C5+Sales!C5+Admin!C5+Log!C5+AccFin!C5</f>
        <v>1</v>
      </c>
      <c r="D5">
        <f>Mktg!D5+Sales!D5+Admin!D5+Log!D5+AccFin!D5</f>
        <v>1</v>
      </c>
      <c r="E5" s="102">
        <f aca="true" t="shared" si="0" ref="E5:E10">D5</f>
        <v>1</v>
      </c>
      <c r="F5">
        <f>Mktg!F5+Sales!F5+Admin!F5+Log!F5+AccFin!F5</f>
        <v>1</v>
      </c>
      <c r="G5">
        <f>Mktg!G5+Sales!G5+Admin!G5+Log!G5+AccFin!G5</f>
        <v>1</v>
      </c>
      <c r="H5">
        <f>Mktg!H5+Sales!H5+Admin!H5+Log!H5+AccFin!H5</f>
        <v>1</v>
      </c>
      <c r="I5" s="102">
        <f aca="true" t="shared" si="1" ref="I5:J10">H5</f>
        <v>1</v>
      </c>
      <c r="J5" s="103">
        <f t="shared" si="1"/>
        <v>1</v>
      </c>
      <c r="K5">
        <f>Mktg!K5+Sales!K5+Admin!K5+Log!K5+AccFin!K5</f>
        <v>1</v>
      </c>
      <c r="L5">
        <f>Mktg!L5+Sales!L5+Admin!L5+Log!L5+AccFin!L5</f>
        <v>1</v>
      </c>
      <c r="M5">
        <f>Mktg!M5+Sales!M5+Admin!M5+Log!M5+AccFin!M5</f>
        <v>1</v>
      </c>
      <c r="N5" s="102">
        <f aca="true" t="shared" si="2" ref="N5:N10">SUM(K5:M5)</f>
        <v>3</v>
      </c>
      <c r="O5">
        <f>Mktg!O5+Sales!O5+Admin!O5+Log!O5+AccFin!O5</f>
        <v>1</v>
      </c>
      <c r="P5">
        <f>Mktg!P5+Sales!P5+Admin!P5+Log!P5+AccFin!P5</f>
        <v>1</v>
      </c>
      <c r="Q5">
        <f>Mktg!Q5+Sales!Q5+Admin!Q5+Log!Q5+AccFin!Q5</f>
        <v>1</v>
      </c>
      <c r="R5" s="102">
        <f aca="true" t="shared" si="3" ref="R5:R10">SUM(O5:Q5)</f>
        <v>3</v>
      </c>
      <c r="S5" s="103">
        <f aca="true" t="shared" si="4" ref="S5:S11">R5+N5</f>
        <v>6</v>
      </c>
      <c r="T5" s="104">
        <f aca="true" t="shared" si="5" ref="T5:T11">S5+J5</f>
        <v>7</v>
      </c>
    </row>
    <row r="6" spans="1:20" ht="12.75">
      <c r="A6" t="s">
        <v>180</v>
      </c>
      <c r="B6">
        <f>Mktg!B6+Sales!B6+Admin!B6+Log!B6+AccFin!B6</f>
        <v>5</v>
      </c>
      <c r="C6">
        <f>Mktg!C6+Sales!C6+Admin!C6+Log!C6+AccFin!C6</f>
        <v>5</v>
      </c>
      <c r="D6">
        <f>Mktg!D6+Sales!D6+Admin!D6+Log!D6+AccFin!D6</f>
        <v>5</v>
      </c>
      <c r="E6" s="102">
        <f t="shared" si="0"/>
        <v>5</v>
      </c>
      <c r="F6">
        <f>Mktg!F6+Sales!F6+Admin!F6+Log!F6+AccFin!F6</f>
        <v>5</v>
      </c>
      <c r="G6">
        <f>Mktg!G6+Sales!G6+Admin!G6+Log!G6+AccFin!G6</f>
        <v>5</v>
      </c>
      <c r="H6">
        <f>Mktg!H6+Sales!H6+Admin!H6+Log!H6+AccFin!H6</f>
        <v>5</v>
      </c>
      <c r="I6" s="102">
        <f t="shared" si="1"/>
        <v>5</v>
      </c>
      <c r="J6" s="103">
        <f t="shared" si="1"/>
        <v>5</v>
      </c>
      <c r="K6">
        <f>Mktg!K6+Sales!K6+Admin!K6+Log!K6+AccFin!K6</f>
        <v>5</v>
      </c>
      <c r="L6">
        <f>Mktg!L6+Sales!L6+Admin!L6+Log!L6+AccFin!L6</f>
        <v>5</v>
      </c>
      <c r="M6">
        <f>Mktg!M6+Sales!M6+Admin!M6+Log!M6+AccFin!M6</f>
        <v>5</v>
      </c>
      <c r="N6" s="102">
        <f t="shared" si="2"/>
        <v>15</v>
      </c>
      <c r="O6">
        <f>Mktg!O6+Sales!O6+Admin!O6+Log!O6+AccFin!O6</f>
        <v>5</v>
      </c>
      <c r="P6">
        <f>Mktg!P6+Sales!P6+Admin!P6+Log!P6+AccFin!P6</f>
        <v>5</v>
      </c>
      <c r="Q6">
        <f>Mktg!Q6+Sales!Q6+Admin!Q6+Log!Q6+AccFin!Q6</f>
        <v>5</v>
      </c>
      <c r="R6" s="102">
        <f t="shared" si="3"/>
        <v>15</v>
      </c>
      <c r="S6" s="103">
        <f t="shared" si="4"/>
        <v>30</v>
      </c>
      <c r="T6" s="104">
        <f t="shared" si="5"/>
        <v>35</v>
      </c>
    </row>
    <row r="7" spans="1:20" ht="12.75">
      <c r="A7" t="s">
        <v>181</v>
      </c>
      <c r="B7">
        <f>Mktg!B7+Sales!B7+Admin!B7+Log!B7+AccFin!B7</f>
        <v>8</v>
      </c>
      <c r="C7">
        <f>Mktg!C7+Sales!C7+Admin!C7+Log!C7+AccFin!C7</f>
        <v>8</v>
      </c>
      <c r="D7">
        <f>Mktg!D7+Sales!D7+Admin!D7+Log!D7+AccFin!D7</f>
        <v>8</v>
      </c>
      <c r="E7" s="102">
        <f t="shared" si="0"/>
        <v>8</v>
      </c>
      <c r="F7">
        <f>Mktg!F7+Sales!F7+Admin!F7+Log!F7+AccFin!F7</f>
        <v>8</v>
      </c>
      <c r="G7">
        <f>Mktg!G7+Sales!G7+Admin!G7+Log!G7+AccFin!G7</f>
        <v>8</v>
      </c>
      <c r="H7">
        <f>Mktg!H7+Sales!H7+Admin!H7+Log!H7+AccFin!H7</f>
        <v>8</v>
      </c>
      <c r="I7" s="102">
        <f t="shared" si="1"/>
        <v>8</v>
      </c>
      <c r="J7" s="103">
        <f t="shared" si="1"/>
        <v>8</v>
      </c>
      <c r="K7">
        <f>Mktg!K7+Sales!K7+Admin!K7+Log!K7+AccFin!K7</f>
        <v>8</v>
      </c>
      <c r="L7">
        <f>Mktg!L7+Sales!L7+Admin!L7+Log!L7+AccFin!L7</f>
        <v>8</v>
      </c>
      <c r="M7">
        <f>Mktg!M7+Sales!M7+Admin!M7+Log!M7+AccFin!M7</f>
        <v>8</v>
      </c>
      <c r="N7" s="102">
        <f t="shared" si="2"/>
        <v>24</v>
      </c>
      <c r="O7">
        <f>Mktg!O7+Sales!O7+Admin!O7+Log!O7+AccFin!O7</f>
        <v>8</v>
      </c>
      <c r="P7">
        <f>Mktg!P7+Sales!P7+Admin!P7+Log!P7+AccFin!P7</f>
        <v>8</v>
      </c>
      <c r="Q7">
        <f>Mktg!Q7+Sales!Q7+Admin!Q7+Log!Q7+AccFin!Q7</f>
        <v>8</v>
      </c>
      <c r="R7" s="102">
        <f t="shared" si="3"/>
        <v>24</v>
      </c>
      <c r="S7" s="103">
        <f t="shared" si="4"/>
        <v>48</v>
      </c>
      <c r="T7" s="104">
        <f t="shared" si="5"/>
        <v>56</v>
      </c>
    </row>
    <row r="8" spans="1:20" ht="12.75">
      <c r="A8" t="s">
        <v>182</v>
      </c>
      <c r="B8">
        <f>Mktg!B8+Sales!B8+Admin!B8+Log!B8+AccFin!B8</f>
        <v>24</v>
      </c>
      <c r="C8">
        <f>Mktg!C8+Sales!C8+Admin!C8+Log!C8+AccFin!C8</f>
        <v>24</v>
      </c>
      <c r="D8">
        <f>Mktg!D8+Sales!D8+Admin!D8+Log!D8+AccFin!D8</f>
        <v>24</v>
      </c>
      <c r="E8" s="102">
        <f t="shared" si="0"/>
        <v>24</v>
      </c>
      <c r="F8">
        <f>Mktg!F8+Sales!F8+Admin!F8+Log!F8+AccFin!F8</f>
        <v>24</v>
      </c>
      <c r="G8">
        <f>Mktg!G8+Sales!G8+Admin!G8+Log!G8+AccFin!G8</f>
        <v>24</v>
      </c>
      <c r="H8">
        <f>Mktg!H8+Sales!H8+Admin!H8+Log!H8+AccFin!H8</f>
        <v>24</v>
      </c>
      <c r="I8" s="102">
        <f t="shared" si="1"/>
        <v>24</v>
      </c>
      <c r="J8" s="103">
        <f t="shared" si="1"/>
        <v>24</v>
      </c>
      <c r="K8">
        <f>Mktg!K8+Sales!K8+Admin!K8+Log!K8+AccFin!K8</f>
        <v>24</v>
      </c>
      <c r="L8">
        <f>Mktg!L8+Sales!L8+Admin!L8+Log!L8+AccFin!L8</f>
        <v>24</v>
      </c>
      <c r="M8">
        <f>Mktg!M8+Sales!M8+Admin!M8+Log!M8+AccFin!M8</f>
        <v>24</v>
      </c>
      <c r="N8" s="102">
        <f t="shared" si="2"/>
        <v>72</v>
      </c>
      <c r="O8">
        <f>Mktg!O8+Sales!O8+Admin!O8+Log!O8+AccFin!O8</f>
        <v>24</v>
      </c>
      <c r="P8">
        <f>Mktg!P8+Sales!P8+Admin!P8+Log!P8+AccFin!P8</f>
        <v>24</v>
      </c>
      <c r="Q8">
        <f>Mktg!Q8+Sales!Q8+Admin!Q8+Log!Q8+AccFin!Q8</f>
        <v>24</v>
      </c>
      <c r="R8" s="102">
        <f t="shared" si="3"/>
        <v>72</v>
      </c>
      <c r="S8" s="103">
        <f t="shared" si="4"/>
        <v>144</v>
      </c>
      <c r="T8" s="104">
        <f t="shared" si="5"/>
        <v>168</v>
      </c>
    </row>
    <row r="9" spans="1:20" ht="12.75">
      <c r="A9" t="s">
        <v>183</v>
      </c>
      <c r="B9">
        <f>Mktg!B9+Sales!B9+Admin!B9+Log!B9+AccFin!B9</f>
        <v>39</v>
      </c>
      <c r="C9">
        <f>Mktg!C9+Sales!C9+Admin!C9+Log!C9+AccFin!C9</f>
        <v>39</v>
      </c>
      <c r="D9">
        <f>Mktg!D9+Sales!D9+Admin!D9+Log!D9+AccFin!D9</f>
        <v>39</v>
      </c>
      <c r="E9" s="102">
        <f t="shared" si="0"/>
        <v>39</v>
      </c>
      <c r="F9">
        <f>Mktg!F9+Sales!F9+Admin!F9+Log!F9+AccFin!F9</f>
        <v>39</v>
      </c>
      <c r="G9">
        <f>Mktg!G9+Sales!G9+Admin!G9+Log!G9+AccFin!G9</f>
        <v>39</v>
      </c>
      <c r="H9">
        <f>Mktg!H9+Sales!H9+Admin!H9+Log!H9+AccFin!H9</f>
        <v>39</v>
      </c>
      <c r="I9" s="102">
        <f t="shared" si="1"/>
        <v>39</v>
      </c>
      <c r="J9" s="103">
        <f t="shared" si="1"/>
        <v>39</v>
      </c>
      <c r="K9">
        <f>Mktg!K9+Sales!K9+Admin!K9+Log!K9+AccFin!K9</f>
        <v>39</v>
      </c>
      <c r="L9">
        <f>Mktg!L9+Sales!L9+Admin!L9+Log!L9+AccFin!L9</f>
        <v>39</v>
      </c>
      <c r="M9">
        <f>Mktg!M9+Sales!M9+Admin!M9+Log!M9+AccFin!M9</f>
        <v>39</v>
      </c>
      <c r="N9" s="102">
        <f t="shared" si="2"/>
        <v>117</v>
      </c>
      <c r="O9">
        <f>Mktg!O9+Sales!O9+Admin!O9+Log!O9+AccFin!O9</f>
        <v>39</v>
      </c>
      <c r="P9">
        <f>Mktg!P9+Sales!P9+Admin!P9+Log!P9+AccFin!P9</f>
        <v>39</v>
      </c>
      <c r="Q9">
        <f>Mktg!Q9+Sales!Q9+Admin!Q9+Log!Q9+AccFin!Q9</f>
        <v>39</v>
      </c>
      <c r="R9" s="102">
        <f t="shared" si="3"/>
        <v>117</v>
      </c>
      <c r="S9" s="103">
        <f t="shared" si="4"/>
        <v>234</v>
      </c>
      <c r="T9" s="104">
        <f t="shared" si="5"/>
        <v>273</v>
      </c>
    </row>
    <row r="10" spans="1:20" ht="12.75">
      <c r="A10" t="s">
        <v>184</v>
      </c>
      <c r="B10">
        <f>Mktg!B10+Sales!B10+Admin!B10+Log!B10+AccFin!B10</f>
        <v>100</v>
      </c>
      <c r="C10">
        <f>Mktg!C10+Sales!C10+Admin!C10+Log!C10+AccFin!C10</f>
        <v>100</v>
      </c>
      <c r="D10">
        <f>Mktg!D10+Sales!D10+Admin!D10+Log!D10+AccFin!D10</f>
        <v>100</v>
      </c>
      <c r="E10" s="102">
        <f t="shared" si="0"/>
        <v>100</v>
      </c>
      <c r="F10">
        <f>Mktg!F10+Sales!F10+Admin!F10+Log!F10+AccFin!F10</f>
        <v>100</v>
      </c>
      <c r="G10">
        <f>Mktg!G10+Sales!G10+Admin!G10+Log!G10+AccFin!G10</f>
        <v>100</v>
      </c>
      <c r="H10">
        <f>Mktg!H10+Sales!H10+Admin!H10+Log!H10+AccFin!H10</f>
        <v>100</v>
      </c>
      <c r="I10" s="102">
        <f t="shared" si="1"/>
        <v>100</v>
      </c>
      <c r="J10" s="103">
        <f t="shared" si="1"/>
        <v>100</v>
      </c>
      <c r="K10">
        <f>Mktg!K10+Sales!K10+Admin!K10+Log!K10+AccFin!K10</f>
        <v>100</v>
      </c>
      <c r="L10">
        <f>Mktg!L10+Sales!L10+Admin!L10+Log!L10+AccFin!L10</f>
        <v>100</v>
      </c>
      <c r="M10">
        <f>Mktg!M10+Sales!M10+Admin!M10+Log!M10+AccFin!M10</f>
        <v>100</v>
      </c>
      <c r="N10" s="102">
        <f t="shared" si="2"/>
        <v>300</v>
      </c>
      <c r="O10">
        <f>Mktg!O10+Sales!O10+Admin!O10+Log!O10+AccFin!O10</f>
        <v>100</v>
      </c>
      <c r="P10">
        <f>Mktg!P10+Sales!P10+Admin!P10+Log!P10+AccFin!P10</f>
        <v>100</v>
      </c>
      <c r="Q10">
        <f>Mktg!Q10+Sales!Q10+Admin!Q10+Log!Q10+AccFin!Q10</f>
        <v>100</v>
      </c>
      <c r="R10" s="102">
        <f t="shared" si="3"/>
        <v>300</v>
      </c>
      <c r="S10" s="103">
        <f t="shared" si="4"/>
        <v>600</v>
      </c>
      <c r="T10" s="104">
        <f t="shared" si="5"/>
        <v>700</v>
      </c>
    </row>
    <row r="11" spans="1:20" s="3" customFormat="1" ht="12.75">
      <c r="A11" s="3" t="s">
        <v>127</v>
      </c>
      <c r="B11" s="3">
        <f aca="true" t="shared" si="6" ref="B11:I11">SUM(B4:B10)</f>
        <v>187</v>
      </c>
      <c r="C11" s="3">
        <f t="shared" si="6"/>
        <v>187</v>
      </c>
      <c r="D11" s="3">
        <f t="shared" si="6"/>
        <v>187</v>
      </c>
      <c r="E11" s="4">
        <f t="shared" si="6"/>
        <v>187</v>
      </c>
      <c r="F11" s="3">
        <f t="shared" si="6"/>
        <v>187</v>
      </c>
      <c r="G11" s="3">
        <f t="shared" si="6"/>
        <v>187</v>
      </c>
      <c r="H11" s="3">
        <f t="shared" si="6"/>
        <v>187</v>
      </c>
      <c r="I11" s="4">
        <f t="shared" si="6"/>
        <v>187</v>
      </c>
      <c r="J11" s="105">
        <f>I11+E11</f>
        <v>374</v>
      </c>
      <c r="K11" s="3">
        <f aca="true" t="shared" si="7" ref="K11:R11">SUM(K4:K10)</f>
        <v>187</v>
      </c>
      <c r="L11" s="3">
        <f t="shared" si="7"/>
        <v>187</v>
      </c>
      <c r="M11" s="3">
        <f t="shared" si="7"/>
        <v>187</v>
      </c>
      <c r="N11" s="4">
        <f t="shared" si="7"/>
        <v>561</v>
      </c>
      <c r="O11" s="3">
        <f t="shared" si="7"/>
        <v>187</v>
      </c>
      <c r="P11" s="3">
        <f t="shared" si="7"/>
        <v>187</v>
      </c>
      <c r="Q11" s="3">
        <f t="shared" si="7"/>
        <v>187</v>
      </c>
      <c r="R11" s="4">
        <f t="shared" si="7"/>
        <v>561</v>
      </c>
      <c r="S11" s="105">
        <f t="shared" si="4"/>
        <v>1122</v>
      </c>
      <c r="T11" s="106">
        <f t="shared" si="5"/>
        <v>1496</v>
      </c>
    </row>
    <row r="13" spans="1:20" s="3" customFormat="1" ht="12.75">
      <c r="A13" s="3" t="s">
        <v>78</v>
      </c>
      <c r="E13" s="4"/>
      <c r="I13" s="4"/>
      <c r="J13" s="105"/>
      <c r="N13" s="4"/>
      <c r="R13" s="4"/>
      <c r="S13" s="105"/>
      <c r="T13" s="106"/>
    </row>
    <row r="14" spans="1:20" ht="12.75">
      <c r="A14" t="s">
        <v>179</v>
      </c>
      <c r="B14">
        <f>Mktg!B14+Sales!B14+Admin!B14+Log!B14+AccFin!B14</f>
        <v>550000</v>
      </c>
      <c r="C14">
        <f>Mktg!C14+Sales!C14+Admin!C14+Log!C14+AccFin!C14</f>
        <v>550000</v>
      </c>
      <c r="D14">
        <f>Mktg!D14+Sales!D14+Admin!D14+Log!D14+AccFin!D14</f>
        <v>550000</v>
      </c>
      <c r="E14" s="102">
        <f>SUM(B14:D14)</f>
        <v>1650000</v>
      </c>
      <c r="F14">
        <f>Mktg!F14+Sales!F14+Admin!F14+Log!F14+AccFin!F14</f>
        <v>550000</v>
      </c>
      <c r="G14">
        <f>Mktg!G14+Sales!G14+Admin!G14+Log!G14+AccFin!G14</f>
        <v>550000</v>
      </c>
      <c r="H14">
        <f>Mktg!H14+Sales!H14+Admin!H14+Log!H14+AccFin!H14</f>
        <v>550000</v>
      </c>
      <c r="I14" s="102">
        <f>SUM(F14:H14)</f>
        <v>1650000</v>
      </c>
      <c r="J14" s="103">
        <f>I14+E14</f>
        <v>3300000</v>
      </c>
      <c r="K14">
        <f>Mktg!K14+Sales!K14+Admin!K14+Log!K14+AccFin!K14</f>
        <v>550000</v>
      </c>
      <c r="L14">
        <f>Mktg!L14+Sales!L14+Admin!L14+Log!L14+AccFin!L14</f>
        <v>550000</v>
      </c>
      <c r="M14">
        <f>Mktg!M14+Sales!M14+Admin!M14+Log!M14+AccFin!M14</f>
        <v>550000</v>
      </c>
      <c r="N14" s="102">
        <f>SUM(K14:M14)</f>
        <v>1650000</v>
      </c>
      <c r="O14">
        <f>Mktg!O14+Sales!O14+Admin!O14+Log!O14+AccFin!O14</f>
        <v>550000</v>
      </c>
      <c r="P14">
        <f>Mktg!P14+Sales!P14+Admin!P14+Log!P14+AccFin!P14</f>
        <v>550000</v>
      </c>
      <c r="Q14">
        <f>Mktg!Q14+Sales!Q14+Admin!Q14+Log!Q14+AccFin!Q14</f>
        <v>550000</v>
      </c>
      <c r="R14" s="102">
        <f>SUM(O14:Q14)</f>
        <v>1650000</v>
      </c>
      <c r="S14" s="103">
        <f>R14+N14</f>
        <v>3300000</v>
      </c>
      <c r="T14" s="104">
        <f>S14+J14</f>
        <v>6600000</v>
      </c>
    </row>
    <row r="15" spans="1:20" ht="12.75">
      <c r="A15" t="s">
        <v>178</v>
      </c>
      <c r="B15">
        <f>Mktg!B15+Sales!B15+Admin!B15+Log!B15+AccFin!B15</f>
        <v>550000</v>
      </c>
      <c r="C15">
        <f>Mktg!C15+Sales!C15+Admin!C15+Log!C15+AccFin!C15</f>
        <v>550000</v>
      </c>
      <c r="D15">
        <f>Mktg!D15+Sales!D15+Admin!D15+Log!D15+AccFin!D15</f>
        <v>550000</v>
      </c>
      <c r="E15" s="102">
        <f aca="true" t="shared" si="8" ref="E15:E20">SUM(B15:D15)</f>
        <v>1650000</v>
      </c>
      <c r="F15">
        <f>Mktg!F15+Sales!F15+Admin!F15+Log!F15+AccFin!F15</f>
        <v>550000</v>
      </c>
      <c r="G15">
        <f>Mktg!G15+Sales!G15+Admin!G15+Log!G15+AccFin!G15</f>
        <v>550000</v>
      </c>
      <c r="H15">
        <f>Mktg!H15+Sales!H15+Admin!H15+Log!H15+AccFin!H15</f>
        <v>550000</v>
      </c>
      <c r="I15" s="102">
        <f aca="true" t="shared" si="9" ref="I15:I20">SUM(F15:H15)</f>
        <v>1650000</v>
      </c>
      <c r="J15" s="103">
        <f aca="true" t="shared" si="10" ref="J15:J21">I15+E15</f>
        <v>3300000</v>
      </c>
      <c r="K15">
        <f>Mktg!K15+Sales!K15+Admin!K15+Log!K15+AccFin!K15</f>
        <v>550000</v>
      </c>
      <c r="L15">
        <f>Mktg!L15+Sales!L15+Admin!L15+Log!L15+AccFin!L15</f>
        <v>550000</v>
      </c>
      <c r="M15">
        <f>Mktg!M15+Sales!M15+Admin!M15+Log!M15+AccFin!M15</f>
        <v>550000</v>
      </c>
      <c r="N15" s="102">
        <f aca="true" t="shared" si="11" ref="N15:N20">SUM(K15:M15)</f>
        <v>1650000</v>
      </c>
      <c r="O15">
        <f>Mktg!O15+Sales!O15+Admin!O15+Log!O15+AccFin!O15</f>
        <v>550000</v>
      </c>
      <c r="P15">
        <f>Mktg!P15+Sales!P15+Admin!P15+Log!P15+AccFin!P15</f>
        <v>550000</v>
      </c>
      <c r="Q15">
        <f>Mktg!Q15+Sales!Q15+Admin!Q15+Log!Q15+AccFin!Q15</f>
        <v>550000</v>
      </c>
      <c r="R15" s="102">
        <f aca="true" t="shared" si="12" ref="R15:R20">SUM(O15:Q15)</f>
        <v>1650000</v>
      </c>
      <c r="S15" s="103">
        <f aca="true" t="shared" si="13" ref="S15:S21">R15+N15</f>
        <v>3300000</v>
      </c>
      <c r="T15" s="104">
        <f aca="true" t="shared" si="14" ref="T15:T21">S15+J15</f>
        <v>6600000</v>
      </c>
    </row>
    <row r="16" spans="1:20" ht="12.75">
      <c r="A16" t="s">
        <v>180</v>
      </c>
      <c r="B16">
        <f>Mktg!B16+Sales!B16+Admin!B16+Log!B16+AccFin!B16</f>
        <v>1125000</v>
      </c>
      <c r="C16">
        <f>Mktg!C16+Sales!C16+Admin!C16+Log!C16+AccFin!C16</f>
        <v>1125000</v>
      </c>
      <c r="D16">
        <f>Mktg!D16+Sales!D16+Admin!D16+Log!D16+AccFin!D16</f>
        <v>1125000</v>
      </c>
      <c r="E16" s="102">
        <f t="shared" si="8"/>
        <v>3375000</v>
      </c>
      <c r="F16">
        <f>Mktg!F16+Sales!F16+Admin!F16+Log!F16+AccFin!F16</f>
        <v>1125000</v>
      </c>
      <c r="G16">
        <f>Mktg!G16+Sales!G16+Admin!G16+Log!G16+AccFin!G16</f>
        <v>1125000</v>
      </c>
      <c r="H16">
        <f>Mktg!H16+Sales!H16+Admin!H16+Log!H16+AccFin!H16</f>
        <v>1125000</v>
      </c>
      <c r="I16" s="102">
        <f t="shared" si="9"/>
        <v>3375000</v>
      </c>
      <c r="J16" s="103">
        <f t="shared" si="10"/>
        <v>6750000</v>
      </c>
      <c r="K16">
        <f>Mktg!K16+Sales!K16+Admin!K16+Log!K16+AccFin!K16</f>
        <v>1125000</v>
      </c>
      <c r="L16">
        <f>Mktg!L16+Sales!L16+Admin!L16+Log!L16+AccFin!L16</f>
        <v>1125000</v>
      </c>
      <c r="M16">
        <f>Mktg!M16+Sales!M16+Admin!M16+Log!M16+AccFin!M16</f>
        <v>1125000</v>
      </c>
      <c r="N16" s="102">
        <f t="shared" si="11"/>
        <v>3375000</v>
      </c>
      <c r="O16">
        <f>Mktg!O16+Sales!O16+Admin!O16+Log!O16+AccFin!O16</f>
        <v>1125000</v>
      </c>
      <c r="P16">
        <f>Mktg!P16+Sales!P16+Admin!P16+Log!P16+AccFin!P16</f>
        <v>1125000</v>
      </c>
      <c r="Q16">
        <f>Mktg!Q16+Sales!Q16+Admin!Q16+Log!Q16+AccFin!Q16</f>
        <v>1125000</v>
      </c>
      <c r="R16" s="102">
        <f t="shared" si="12"/>
        <v>3375000</v>
      </c>
      <c r="S16" s="103">
        <f t="shared" si="13"/>
        <v>6750000</v>
      </c>
      <c r="T16" s="104">
        <f t="shared" si="14"/>
        <v>13500000</v>
      </c>
    </row>
    <row r="17" spans="1:20" ht="12.75">
      <c r="A17" t="s">
        <v>181</v>
      </c>
      <c r="B17">
        <f>Mktg!B17+Sales!B17+Admin!B17+Log!B17+AccFin!B17</f>
        <v>1000000</v>
      </c>
      <c r="C17">
        <f>Mktg!C17+Sales!C17+Admin!C17+Log!C17+AccFin!C17</f>
        <v>1000000</v>
      </c>
      <c r="D17">
        <f>Mktg!D17+Sales!D17+Admin!D17+Log!D17+AccFin!D17</f>
        <v>1000000</v>
      </c>
      <c r="E17" s="102">
        <f t="shared" si="8"/>
        <v>3000000</v>
      </c>
      <c r="F17">
        <f>Mktg!F17+Sales!F17+Admin!F17+Log!F17+AccFin!F17</f>
        <v>1000000</v>
      </c>
      <c r="G17">
        <f>Mktg!G17+Sales!G17+Admin!G17+Log!G17+AccFin!G17</f>
        <v>1000000</v>
      </c>
      <c r="H17">
        <f>Mktg!H17+Sales!H17+Admin!H17+Log!H17+AccFin!H17</f>
        <v>1000000</v>
      </c>
      <c r="I17" s="102">
        <f t="shared" si="9"/>
        <v>3000000</v>
      </c>
      <c r="J17" s="103">
        <f t="shared" si="10"/>
        <v>6000000</v>
      </c>
      <c r="K17">
        <f>Mktg!K17+Sales!K17+Admin!K17+Log!K17+AccFin!K17</f>
        <v>1000000</v>
      </c>
      <c r="L17">
        <f>Mktg!L17+Sales!L17+Admin!L17+Log!L17+AccFin!L17</f>
        <v>1000000</v>
      </c>
      <c r="M17">
        <f>Mktg!M17+Sales!M17+Admin!M17+Log!M17+AccFin!M17</f>
        <v>1000000</v>
      </c>
      <c r="N17" s="102">
        <f t="shared" si="11"/>
        <v>3000000</v>
      </c>
      <c r="O17">
        <f>Mktg!O17+Sales!O17+Admin!O17+Log!O17+AccFin!O17</f>
        <v>1000000</v>
      </c>
      <c r="P17">
        <f>Mktg!P17+Sales!P17+Admin!P17+Log!P17+AccFin!P17</f>
        <v>1000000</v>
      </c>
      <c r="Q17">
        <f>Mktg!Q17+Sales!Q17+Admin!Q17+Log!Q17+AccFin!Q17</f>
        <v>1000000</v>
      </c>
      <c r="R17" s="102">
        <f t="shared" si="12"/>
        <v>3000000</v>
      </c>
      <c r="S17" s="103">
        <f t="shared" si="13"/>
        <v>6000000</v>
      </c>
      <c r="T17" s="104">
        <f t="shared" si="14"/>
        <v>12000000</v>
      </c>
    </row>
    <row r="18" spans="1:20" ht="12.75">
      <c r="A18" t="s">
        <v>182</v>
      </c>
      <c r="B18">
        <f>Mktg!B18+Sales!B18+Admin!B18+Log!B18+AccFin!B18</f>
        <v>1560000</v>
      </c>
      <c r="C18">
        <f>Mktg!C18+Sales!C18+Admin!C18+Log!C18+AccFin!C18</f>
        <v>1560000</v>
      </c>
      <c r="D18">
        <f>Mktg!D18+Sales!D18+Admin!D18+Log!D18+AccFin!D18</f>
        <v>1560000</v>
      </c>
      <c r="E18" s="102">
        <f t="shared" si="8"/>
        <v>4680000</v>
      </c>
      <c r="F18">
        <f>Mktg!F18+Sales!F18+Admin!F18+Log!F18+AccFin!F18</f>
        <v>1560000</v>
      </c>
      <c r="G18">
        <f>Mktg!G18+Sales!G18+Admin!G18+Log!G18+AccFin!G18</f>
        <v>1560000</v>
      </c>
      <c r="H18">
        <f>Mktg!H18+Sales!H18+Admin!H18+Log!H18+AccFin!H18</f>
        <v>1560000</v>
      </c>
      <c r="I18" s="102">
        <f t="shared" si="9"/>
        <v>4680000</v>
      </c>
      <c r="J18" s="103">
        <f t="shared" si="10"/>
        <v>9360000</v>
      </c>
      <c r="K18">
        <f>Mktg!K18+Sales!K18+Admin!K18+Log!K18+AccFin!K18</f>
        <v>1560000</v>
      </c>
      <c r="L18">
        <f>Mktg!L18+Sales!L18+Admin!L18+Log!L18+AccFin!L18</f>
        <v>1560000</v>
      </c>
      <c r="M18">
        <f>Mktg!M18+Sales!M18+Admin!M18+Log!M18+AccFin!M18</f>
        <v>1560000</v>
      </c>
      <c r="N18" s="102">
        <f t="shared" si="11"/>
        <v>4680000</v>
      </c>
      <c r="O18">
        <f>Mktg!O18+Sales!O18+Admin!O18+Log!O18+AccFin!O18</f>
        <v>1560000</v>
      </c>
      <c r="P18">
        <f>Mktg!P18+Sales!P18+Admin!P18+Log!P18+AccFin!P18</f>
        <v>1560000</v>
      </c>
      <c r="Q18">
        <f>Mktg!Q18+Sales!Q18+Admin!Q18+Log!Q18+AccFin!Q18</f>
        <v>1560000</v>
      </c>
      <c r="R18" s="102">
        <f t="shared" si="12"/>
        <v>4680000</v>
      </c>
      <c r="S18" s="103">
        <f t="shared" si="13"/>
        <v>9360000</v>
      </c>
      <c r="T18" s="104">
        <f t="shared" si="14"/>
        <v>18720000</v>
      </c>
    </row>
    <row r="19" spans="1:20" ht="12.75">
      <c r="A19" t="s">
        <v>183</v>
      </c>
      <c r="B19">
        <f>Mktg!B19+Sales!B19+Admin!B19+Log!B19+AccFin!B19</f>
        <v>1755000</v>
      </c>
      <c r="C19">
        <f>Mktg!C19+Sales!C19+Admin!C19+Log!C19+AccFin!C19</f>
        <v>1755000</v>
      </c>
      <c r="D19">
        <f>Mktg!D19+Sales!D19+Admin!D19+Log!D19+AccFin!D19</f>
        <v>1755000</v>
      </c>
      <c r="E19" s="102">
        <f t="shared" si="8"/>
        <v>5265000</v>
      </c>
      <c r="F19">
        <f>Mktg!F19+Sales!F19+Admin!F19+Log!F19+AccFin!F19</f>
        <v>1755000</v>
      </c>
      <c r="G19">
        <f>Mktg!G19+Sales!G19+Admin!G19+Log!G19+AccFin!G19</f>
        <v>1755000</v>
      </c>
      <c r="H19">
        <f>Mktg!H19+Sales!H19+Admin!H19+Log!H19+AccFin!H19</f>
        <v>1755000</v>
      </c>
      <c r="I19" s="102">
        <f t="shared" si="9"/>
        <v>5265000</v>
      </c>
      <c r="J19" s="103">
        <f t="shared" si="10"/>
        <v>10530000</v>
      </c>
      <c r="K19">
        <f>Mktg!K19+Sales!K19+Admin!K19+Log!K19+AccFin!K19</f>
        <v>1755000</v>
      </c>
      <c r="L19">
        <f>Mktg!L19+Sales!L19+Admin!L19+Log!L19+AccFin!L19</f>
        <v>1755000</v>
      </c>
      <c r="M19">
        <f>Mktg!M19+Sales!M19+Admin!M19+Log!M19+AccFin!M19</f>
        <v>1755000</v>
      </c>
      <c r="N19" s="102">
        <f t="shared" si="11"/>
        <v>5265000</v>
      </c>
      <c r="O19">
        <f>Mktg!O19+Sales!O19+Admin!O19+Log!O19+AccFin!O19</f>
        <v>1755000</v>
      </c>
      <c r="P19">
        <f>Mktg!P19+Sales!P19+Admin!P19+Log!P19+AccFin!P19</f>
        <v>1755000</v>
      </c>
      <c r="Q19">
        <f>Mktg!Q19+Sales!Q19+Admin!Q19+Log!Q19+AccFin!Q19</f>
        <v>1755000</v>
      </c>
      <c r="R19" s="102">
        <f t="shared" si="12"/>
        <v>5265000</v>
      </c>
      <c r="S19" s="103">
        <f t="shared" si="13"/>
        <v>10530000</v>
      </c>
      <c r="T19" s="104">
        <f t="shared" si="14"/>
        <v>21060000</v>
      </c>
    </row>
    <row r="20" spans="1:20" ht="12.75">
      <c r="A20" t="s">
        <v>184</v>
      </c>
      <c r="B20">
        <f>Mktg!B20+Sales!B20+Admin!B20+Log!B20+AccFin!B20</f>
        <v>1850000</v>
      </c>
      <c r="C20">
        <f>Mktg!C20+Sales!C20+Admin!C20+Log!C20+AccFin!C20</f>
        <v>1850000</v>
      </c>
      <c r="D20">
        <f>Mktg!D20+Sales!D20+Admin!D20+Log!D20+AccFin!D20</f>
        <v>1850000</v>
      </c>
      <c r="E20" s="102">
        <f t="shared" si="8"/>
        <v>5550000</v>
      </c>
      <c r="F20">
        <f>Mktg!F20+Sales!F20+Admin!F20+Log!F20+AccFin!F20</f>
        <v>1850000</v>
      </c>
      <c r="G20">
        <f>Mktg!G20+Sales!G20+Admin!G20+Log!G20+AccFin!G20</f>
        <v>1850000</v>
      </c>
      <c r="H20">
        <f>Mktg!H20+Sales!H20+Admin!H20+Log!H20+AccFin!H20</f>
        <v>1850000</v>
      </c>
      <c r="I20" s="102">
        <f t="shared" si="9"/>
        <v>5550000</v>
      </c>
      <c r="J20" s="103">
        <f t="shared" si="10"/>
        <v>11100000</v>
      </c>
      <c r="K20">
        <f>Mktg!K20+Sales!K20+Admin!K20+Log!K20+AccFin!K20</f>
        <v>1850000</v>
      </c>
      <c r="L20">
        <f>Mktg!L20+Sales!L20+Admin!L20+Log!L20+AccFin!L20</f>
        <v>1850000</v>
      </c>
      <c r="M20">
        <f>Mktg!M20+Sales!M20+Admin!M20+Log!M20+AccFin!M20</f>
        <v>1850000</v>
      </c>
      <c r="N20" s="102">
        <f t="shared" si="11"/>
        <v>5550000</v>
      </c>
      <c r="O20">
        <f>Mktg!O20+Sales!O20+Admin!O20+Log!O20+AccFin!O20</f>
        <v>1850000</v>
      </c>
      <c r="P20">
        <f>Mktg!P20+Sales!P20+Admin!P20+Log!P20+AccFin!P20</f>
        <v>1850000</v>
      </c>
      <c r="Q20">
        <f>Mktg!Q20+Sales!Q20+Admin!Q20+Log!Q20+AccFin!Q20</f>
        <v>1850000</v>
      </c>
      <c r="R20" s="102">
        <f t="shared" si="12"/>
        <v>5550000</v>
      </c>
      <c r="S20" s="103">
        <f t="shared" si="13"/>
        <v>11100000</v>
      </c>
      <c r="T20" s="104">
        <f t="shared" si="14"/>
        <v>22200000</v>
      </c>
    </row>
    <row r="21" spans="1:20" s="3" customFormat="1" ht="12.75">
      <c r="A21" s="3" t="s">
        <v>127</v>
      </c>
      <c r="B21" s="233">
        <f aca="true" t="shared" si="15" ref="B21:I21">SUM(B14:B20)</f>
        <v>8390000</v>
      </c>
      <c r="C21" s="3">
        <f t="shared" si="15"/>
        <v>8390000</v>
      </c>
      <c r="D21" s="3">
        <f t="shared" si="15"/>
        <v>8390000</v>
      </c>
      <c r="E21" s="4">
        <f t="shared" si="15"/>
        <v>25170000</v>
      </c>
      <c r="F21" s="3">
        <f t="shared" si="15"/>
        <v>8390000</v>
      </c>
      <c r="G21" s="3">
        <f t="shared" si="15"/>
        <v>8390000</v>
      </c>
      <c r="H21" s="3">
        <f t="shared" si="15"/>
        <v>8390000</v>
      </c>
      <c r="I21" s="4">
        <f t="shared" si="15"/>
        <v>25170000</v>
      </c>
      <c r="J21" s="105">
        <f t="shared" si="10"/>
        <v>50340000</v>
      </c>
      <c r="K21" s="3">
        <f aca="true" t="shared" si="16" ref="K21:R21">SUM(K14:K20)</f>
        <v>8390000</v>
      </c>
      <c r="L21" s="3">
        <f t="shared" si="16"/>
        <v>8390000</v>
      </c>
      <c r="M21" s="3">
        <f t="shared" si="16"/>
        <v>8390000</v>
      </c>
      <c r="N21" s="4">
        <f t="shared" si="16"/>
        <v>25170000</v>
      </c>
      <c r="O21" s="3">
        <f t="shared" si="16"/>
        <v>8390000</v>
      </c>
      <c r="P21" s="3">
        <f t="shared" si="16"/>
        <v>8390000</v>
      </c>
      <c r="Q21" s="3">
        <f t="shared" si="16"/>
        <v>8390000</v>
      </c>
      <c r="R21" s="4">
        <f t="shared" si="16"/>
        <v>25170000</v>
      </c>
      <c r="S21" s="105">
        <f t="shared" si="13"/>
        <v>50340000</v>
      </c>
      <c r="T21" s="106">
        <f t="shared" si="14"/>
        <v>100680000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145" zoomScaleNormal="145" zoomScalePageLayoutView="0" workbookViewId="0" topLeftCell="A1">
      <selection activeCell="D4" sqref="D4"/>
    </sheetView>
  </sheetViews>
  <sheetFormatPr defaultColWidth="9.33203125" defaultRowHeight="12.75"/>
  <cols>
    <col min="5" max="5" width="9.33203125" style="102" customWidth="1"/>
    <col min="9" max="9" width="9.33203125" style="102" customWidth="1"/>
    <col min="10" max="10" width="9.33203125" style="103" customWidth="1"/>
    <col min="14" max="14" width="9.33203125" style="102" customWidth="1"/>
    <col min="18" max="18" width="9.33203125" style="102" customWidth="1"/>
    <col min="19" max="19" width="9.33203125" style="103" customWidth="1"/>
    <col min="20" max="20" width="9.33203125" style="107" customWidth="1"/>
  </cols>
  <sheetData>
    <row r="1" ht="12.75">
      <c r="A1" t="s">
        <v>177</v>
      </c>
    </row>
    <row r="2" spans="2:20" s="3" customFormat="1" ht="12.75"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106</v>
      </c>
      <c r="I2" s="4" t="s">
        <v>9</v>
      </c>
      <c r="J2" s="105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107</v>
      </c>
      <c r="R2" s="4" t="s">
        <v>18</v>
      </c>
      <c r="S2" s="105" t="s">
        <v>19</v>
      </c>
      <c r="T2" s="108">
        <v>2005</v>
      </c>
    </row>
    <row r="3" ht="12.75">
      <c r="A3" t="s">
        <v>185</v>
      </c>
    </row>
    <row r="4" spans="1:20" ht="12.75">
      <c r="A4" t="s">
        <v>179</v>
      </c>
      <c r="B4" s="109">
        <v>1</v>
      </c>
      <c r="C4" s="109">
        <v>1</v>
      </c>
      <c r="D4" s="109">
        <v>1</v>
      </c>
      <c r="E4" s="102">
        <f>D4</f>
        <v>1</v>
      </c>
      <c r="F4" s="109">
        <v>1</v>
      </c>
      <c r="G4" s="109">
        <v>1</v>
      </c>
      <c r="H4" s="109">
        <v>1</v>
      </c>
      <c r="I4" s="102">
        <f>H4</f>
        <v>1</v>
      </c>
      <c r="J4" s="103">
        <f>I4</f>
        <v>1</v>
      </c>
      <c r="K4" s="109">
        <v>1</v>
      </c>
      <c r="L4" s="109">
        <v>1</v>
      </c>
      <c r="M4" s="109">
        <v>1</v>
      </c>
      <c r="N4" s="102">
        <f>M4</f>
        <v>1</v>
      </c>
      <c r="O4" s="109">
        <v>1</v>
      </c>
      <c r="P4" s="109">
        <v>1</v>
      </c>
      <c r="Q4" s="109">
        <v>1</v>
      </c>
      <c r="R4" s="102">
        <f>Q4</f>
        <v>1</v>
      </c>
      <c r="S4" s="103">
        <f>R4</f>
        <v>1</v>
      </c>
      <c r="T4" s="107">
        <f>S4</f>
        <v>1</v>
      </c>
    </row>
    <row r="5" spans="1:20" ht="12.75">
      <c r="A5" t="s">
        <v>178</v>
      </c>
      <c r="B5" s="109">
        <v>1</v>
      </c>
      <c r="C5" s="109">
        <v>1</v>
      </c>
      <c r="D5" s="109">
        <v>1</v>
      </c>
      <c r="E5" s="102">
        <f aca="true" t="shared" si="0" ref="E5:E10">D5</f>
        <v>1</v>
      </c>
      <c r="F5" s="109">
        <v>1</v>
      </c>
      <c r="G5" s="109">
        <v>1</v>
      </c>
      <c r="H5" s="109">
        <v>1</v>
      </c>
      <c r="I5" s="102">
        <f aca="true" t="shared" si="1" ref="I5:J10">H5</f>
        <v>1</v>
      </c>
      <c r="J5" s="103">
        <f t="shared" si="1"/>
        <v>1</v>
      </c>
      <c r="K5" s="109">
        <v>1</v>
      </c>
      <c r="L5" s="109">
        <v>1</v>
      </c>
      <c r="M5" s="109">
        <v>1</v>
      </c>
      <c r="N5" s="102">
        <f aca="true" t="shared" si="2" ref="N5:N10">M5</f>
        <v>1</v>
      </c>
      <c r="O5" s="109">
        <v>1</v>
      </c>
      <c r="P5" s="109">
        <v>1</v>
      </c>
      <c r="Q5" s="109">
        <v>1</v>
      </c>
      <c r="R5" s="102">
        <f aca="true" t="shared" si="3" ref="R5:T11">Q5</f>
        <v>1</v>
      </c>
      <c r="S5" s="103">
        <f t="shared" si="3"/>
        <v>1</v>
      </c>
      <c r="T5" s="107">
        <f t="shared" si="3"/>
        <v>1</v>
      </c>
    </row>
    <row r="6" spans="1:20" ht="12.75">
      <c r="A6" t="s">
        <v>180</v>
      </c>
      <c r="B6" s="109">
        <v>2</v>
      </c>
      <c r="C6" s="109">
        <v>2</v>
      </c>
      <c r="D6" s="109">
        <v>2</v>
      </c>
      <c r="E6" s="102">
        <f t="shared" si="0"/>
        <v>2</v>
      </c>
      <c r="F6" s="109">
        <v>2</v>
      </c>
      <c r="G6" s="109">
        <v>2</v>
      </c>
      <c r="H6" s="109">
        <v>2</v>
      </c>
      <c r="I6" s="102">
        <f t="shared" si="1"/>
        <v>2</v>
      </c>
      <c r="J6" s="103">
        <f t="shared" si="1"/>
        <v>2</v>
      </c>
      <c r="K6" s="109">
        <v>2</v>
      </c>
      <c r="L6" s="109">
        <v>2</v>
      </c>
      <c r="M6" s="109">
        <v>2</v>
      </c>
      <c r="N6" s="102">
        <f t="shared" si="2"/>
        <v>2</v>
      </c>
      <c r="O6" s="109">
        <v>2</v>
      </c>
      <c r="P6" s="109">
        <v>2</v>
      </c>
      <c r="Q6" s="109">
        <v>2</v>
      </c>
      <c r="R6" s="102">
        <f t="shared" si="3"/>
        <v>2</v>
      </c>
      <c r="S6" s="103">
        <f t="shared" si="3"/>
        <v>2</v>
      </c>
      <c r="T6" s="107">
        <f t="shared" si="3"/>
        <v>2</v>
      </c>
    </row>
    <row r="7" spans="1:20" ht="12.75">
      <c r="A7" t="s">
        <v>181</v>
      </c>
      <c r="B7" s="109">
        <v>4</v>
      </c>
      <c r="C7" s="109">
        <v>4</v>
      </c>
      <c r="D7" s="109">
        <v>4</v>
      </c>
      <c r="E7" s="102">
        <f t="shared" si="0"/>
        <v>4</v>
      </c>
      <c r="F7" s="109">
        <v>4</v>
      </c>
      <c r="G7" s="109">
        <v>4</v>
      </c>
      <c r="H7" s="109">
        <v>4</v>
      </c>
      <c r="I7" s="102">
        <f t="shared" si="1"/>
        <v>4</v>
      </c>
      <c r="J7" s="103">
        <f t="shared" si="1"/>
        <v>4</v>
      </c>
      <c r="K7" s="109">
        <v>4</v>
      </c>
      <c r="L7" s="109">
        <v>4</v>
      </c>
      <c r="M7" s="109">
        <v>4</v>
      </c>
      <c r="N7" s="102">
        <f t="shared" si="2"/>
        <v>4</v>
      </c>
      <c r="O7" s="109">
        <v>4</v>
      </c>
      <c r="P7" s="109">
        <v>4</v>
      </c>
      <c r="Q7" s="109">
        <v>4</v>
      </c>
      <c r="R7" s="102">
        <f t="shared" si="3"/>
        <v>4</v>
      </c>
      <c r="S7" s="103">
        <f t="shared" si="3"/>
        <v>4</v>
      </c>
      <c r="T7" s="107">
        <f t="shared" si="3"/>
        <v>4</v>
      </c>
    </row>
    <row r="8" spans="1:20" ht="12.75">
      <c r="A8" t="s">
        <v>182</v>
      </c>
      <c r="B8" s="109">
        <v>8</v>
      </c>
      <c r="C8" s="109">
        <v>8</v>
      </c>
      <c r="D8" s="109">
        <v>8</v>
      </c>
      <c r="E8" s="102">
        <f t="shared" si="0"/>
        <v>8</v>
      </c>
      <c r="F8" s="109">
        <v>8</v>
      </c>
      <c r="G8" s="109">
        <v>8</v>
      </c>
      <c r="H8" s="109">
        <v>8</v>
      </c>
      <c r="I8" s="102">
        <f t="shared" si="1"/>
        <v>8</v>
      </c>
      <c r="J8" s="103">
        <f t="shared" si="1"/>
        <v>8</v>
      </c>
      <c r="K8" s="109">
        <v>8</v>
      </c>
      <c r="L8" s="109">
        <v>8</v>
      </c>
      <c r="M8" s="109">
        <v>8</v>
      </c>
      <c r="N8" s="102">
        <f t="shared" si="2"/>
        <v>8</v>
      </c>
      <c r="O8" s="109">
        <v>8</v>
      </c>
      <c r="P8" s="109">
        <v>8</v>
      </c>
      <c r="Q8" s="109">
        <v>8</v>
      </c>
      <c r="R8" s="102">
        <f t="shared" si="3"/>
        <v>8</v>
      </c>
      <c r="S8" s="103">
        <f t="shared" si="3"/>
        <v>8</v>
      </c>
      <c r="T8" s="107">
        <f t="shared" si="3"/>
        <v>8</v>
      </c>
    </row>
    <row r="9" spans="1:20" ht="12.75">
      <c r="A9" t="s">
        <v>183</v>
      </c>
      <c r="B9" s="109"/>
      <c r="C9" s="109"/>
      <c r="D9" s="109"/>
      <c r="E9" s="102">
        <f t="shared" si="0"/>
        <v>0</v>
      </c>
      <c r="F9" s="109"/>
      <c r="G9" s="109"/>
      <c r="H9" s="109"/>
      <c r="I9" s="102">
        <f t="shared" si="1"/>
        <v>0</v>
      </c>
      <c r="J9" s="103">
        <f t="shared" si="1"/>
        <v>0</v>
      </c>
      <c r="K9" s="109"/>
      <c r="L9" s="109"/>
      <c r="M9" s="109"/>
      <c r="N9" s="102">
        <f t="shared" si="2"/>
        <v>0</v>
      </c>
      <c r="O9" s="109"/>
      <c r="P9" s="109"/>
      <c r="Q9" s="109"/>
      <c r="R9" s="102">
        <f t="shared" si="3"/>
        <v>0</v>
      </c>
      <c r="S9" s="103">
        <f t="shared" si="3"/>
        <v>0</v>
      </c>
      <c r="T9" s="107">
        <f t="shared" si="3"/>
        <v>0</v>
      </c>
    </row>
    <row r="10" spans="1:20" ht="12.75">
      <c r="A10" t="s">
        <v>184</v>
      </c>
      <c r="B10" s="109">
        <v>15</v>
      </c>
      <c r="C10" s="109">
        <v>15</v>
      </c>
      <c r="D10" s="109">
        <v>15</v>
      </c>
      <c r="E10" s="102">
        <f t="shared" si="0"/>
        <v>15</v>
      </c>
      <c r="F10" s="109">
        <v>15</v>
      </c>
      <c r="G10" s="109">
        <v>15</v>
      </c>
      <c r="H10" s="109">
        <v>15</v>
      </c>
      <c r="I10" s="102">
        <f t="shared" si="1"/>
        <v>15</v>
      </c>
      <c r="J10" s="103">
        <f t="shared" si="1"/>
        <v>15</v>
      </c>
      <c r="K10" s="109">
        <v>15</v>
      </c>
      <c r="L10" s="109">
        <v>15</v>
      </c>
      <c r="M10" s="109">
        <v>15</v>
      </c>
      <c r="N10" s="102">
        <f t="shared" si="2"/>
        <v>15</v>
      </c>
      <c r="O10" s="109">
        <v>15</v>
      </c>
      <c r="P10" s="109">
        <v>15</v>
      </c>
      <c r="Q10" s="109">
        <v>15</v>
      </c>
      <c r="R10" s="102">
        <f t="shared" si="3"/>
        <v>15</v>
      </c>
      <c r="S10" s="103">
        <f t="shared" si="3"/>
        <v>15</v>
      </c>
      <c r="T10" s="107">
        <f t="shared" si="3"/>
        <v>15</v>
      </c>
    </row>
    <row r="11" spans="1:20" s="3" customFormat="1" ht="12.75">
      <c r="A11" s="3" t="s">
        <v>127</v>
      </c>
      <c r="B11" s="3">
        <f>SUM(B4:B10)</f>
        <v>31</v>
      </c>
      <c r="C11" s="3">
        <f>SUM(C4:C10)</f>
        <v>31</v>
      </c>
      <c r="D11" s="3">
        <f>SUM(D4:D10)</f>
        <v>31</v>
      </c>
      <c r="E11" s="4">
        <f>D11</f>
        <v>31</v>
      </c>
      <c r="F11" s="3">
        <f>SUM(F4:F10)</f>
        <v>31</v>
      </c>
      <c r="G11" s="3">
        <f>SUM(G4:G10)</f>
        <v>31</v>
      </c>
      <c r="H11" s="3">
        <f>SUM(H4:H10)</f>
        <v>31</v>
      </c>
      <c r="I11" s="4">
        <f>H11</f>
        <v>31</v>
      </c>
      <c r="J11" s="105">
        <f>I11</f>
        <v>31</v>
      </c>
      <c r="K11" s="3">
        <f>SUM(K4:K10)</f>
        <v>31</v>
      </c>
      <c r="L11" s="3">
        <f>SUM(L4:L10)</f>
        <v>31</v>
      </c>
      <c r="M11" s="3">
        <f>SUM(M4:M10)</f>
        <v>31</v>
      </c>
      <c r="N11" s="4">
        <f>M11</f>
        <v>31</v>
      </c>
      <c r="O11" s="3">
        <f>SUM(O4:O10)</f>
        <v>31</v>
      </c>
      <c r="P11" s="3">
        <f>SUM(P4:P10)</f>
        <v>31</v>
      </c>
      <c r="Q11" s="3">
        <f>SUM(Q4:Q10)</f>
        <v>31</v>
      </c>
      <c r="R11" s="4">
        <f>Q11</f>
        <v>31</v>
      </c>
      <c r="S11" s="105">
        <f t="shared" si="3"/>
        <v>31</v>
      </c>
      <c r="T11" s="108">
        <f t="shared" si="3"/>
        <v>31</v>
      </c>
    </row>
    <row r="13" spans="1:20" s="3" customFormat="1" ht="12.75">
      <c r="A13" s="3" t="s">
        <v>185</v>
      </c>
      <c r="E13" s="4"/>
      <c r="I13" s="4"/>
      <c r="J13" s="105"/>
      <c r="N13" s="4"/>
      <c r="R13" s="4"/>
      <c r="S13" s="105"/>
      <c r="T13" s="108"/>
    </row>
    <row r="14" spans="1:20" ht="12.75">
      <c r="A14" t="s">
        <v>179</v>
      </c>
      <c r="B14">
        <f>B4*Salaries!$B4</f>
        <v>55000</v>
      </c>
      <c r="C14">
        <f>C4*Salaries!$B4</f>
        <v>55000</v>
      </c>
      <c r="D14">
        <f>D4*Salaries!$B4</f>
        <v>55000</v>
      </c>
      <c r="E14" s="102">
        <f>SUM(B14:D14)</f>
        <v>165000</v>
      </c>
      <c r="F14">
        <f>F4*Salaries!$B4</f>
        <v>55000</v>
      </c>
      <c r="G14">
        <f>G4*Salaries!$B4</f>
        <v>55000</v>
      </c>
      <c r="H14">
        <f>H4*Salaries!$B4</f>
        <v>55000</v>
      </c>
      <c r="I14" s="102">
        <f>SUM(F14:H14)</f>
        <v>165000</v>
      </c>
      <c r="J14" s="103">
        <f>I14+E14</f>
        <v>330000</v>
      </c>
      <c r="K14">
        <f>K4*Salaries!$B4</f>
        <v>55000</v>
      </c>
      <c r="L14">
        <f>L4*Salaries!$B4</f>
        <v>55000</v>
      </c>
      <c r="M14">
        <f>M4*Salaries!$B4</f>
        <v>55000</v>
      </c>
      <c r="N14" s="102">
        <f>SUM(K14:M14)</f>
        <v>165000</v>
      </c>
      <c r="O14">
        <f>O4*Salaries!$B4</f>
        <v>55000</v>
      </c>
      <c r="P14">
        <f>P4*Salaries!$B4</f>
        <v>55000</v>
      </c>
      <c r="Q14">
        <f>Q4*Salaries!$B4</f>
        <v>55000</v>
      </c>
      <c r="R14" s="102">
        <f>SUM(O14:Q14)</f>
        <v>165000</v>
      </c>
      <c r="S14" s="103">
        <f>R14+N14</f>
        <v>330000</v>
      </c>
      <c r="T14" s="107">
        <f>S14+J14</f>
        <v>660000</v>
      </c>
    </row>
    <row r="15" spans="1:20" ht="12.75">
      <c r="A15" t="s">
        <v>178</v>
      </c>
      <c r="B15">
        <f>B5*Salaries!$B5</f>
        <v>550000</v>
      </c>
      <c r="C15">
        <f>C5*Salaries!$B5</f>
        <v>550000</v>
      </c>
      <c r="D15">
        <f>D5*Salaries!$B5</f>
        <v>550000</v>
      </c>
      <c r="E15" s="102">
        <f aca="true" t="shared" si="4" ref="E15:E20">SUM(B15:D15)</f>
        <v>1650000</v>
      </c>
      <c r="F15">
        <f>F5*Salaries!$B5</f>
        <v>550000</v>
      </c>
      <c r="G15">
        <f>G5*Salaries!$B5</f>
        <v>550000</v>
      </c>
      <c r="H15">
        <f>H5*Salaries!$B5</f>
        <v>550000</v>
      </c>
      <c r="I15" s="102">
        <f aca="true" t="shared" si="5" ref="I15:I20">SUM(F15:H15)</f>
        <v>1650000</v>
      </c>
      <c r="J15" s="103">
        <f aca="true" t="shared" si="6" ref="J15:J21">I15+E15</f>
        <v>3300000</v>
      </c>
      <c r="K15">
        <f>K5*Salaries!$B5</f>
        <v>550000</v>
      </c>
      <c r="L15">
        <f>L5*Salaries!$B5</f>
        <v>550000</v>
      </c>
      <c r="M15">
        <f>M5*Salaries!$B5</f>
        <v>550000</v>
      </c>
      <c r="N15" s="102">
        <f aca="true" t="shared" si="7" ref="N15:N20">SUM(K15:M15)</f>
        <v>1650000</v>
      </c>
      <c r="O15">
        <f>O5*Salaries!$B5</f>
        <v>550000</v>
      </c>
      <c r="P15">
        <f>P5*Salaries!$B5</f>
        <v>550000</v>
      </c>
      <c r="Q15">
        <f>Q5*Salaries!$B5</f>
        <v>550000</v>
      </c>
      <c r="R15" s="102">
        <f aca="true" t="shared" si="8" ref="R15:R20">SUM(O15:Q15)</f>
        <v>1650000</v>
      </c>
      <c r="S15" s="103">
        <f aca="true" t="shared" si="9" ref="S15:S21">R15+N15</f>
        <v>3300000</v>
      </c>
      <c r="T15" s="107">
        <f aca="true" t="shared" si="10" ref="T15:T21">S15+J15</f>
        <v>6600000</v>
      </c>
    </row>
    <row r="16" spans="1:20" ht="12.75">
      <c r="A16" t="s">
        <v>180</v>
      </c>
      <c r="B16">
        <f>B6*Salaries!$B6</f>
        <v>450000</v>
      </c>
      <c r="C16">
        <f>C6*Salaries!$B6</f>
        <v>450000</v>
      </c>
      <c r="D16">
        <f>D6*Salaries!$B6</f>
        <v>450000</v>
      </c>
      <c r="E16" s="102">
        <f t="shared" si="4"/>
        <v>1350000</v>
      </c>
      <c r="F16">
        <f>F6*Salaries!$B6</f>
        <v>450000</v>
      </c>
      <c r="G16">
        <f>G6*Salaries!$B6</f>
        <v>450000</v>
      </c>
      <c r="H16">
        <f>H6*Salaries!$B6</f>
        <v>450000</v>
      </c>
      <c r="I16" s="102">
        <f t="shared" si="5"/>
        <v>1350000</v>
      </c>
      <c r="J16" s="103">
        <f t="shared" si="6"/>
        <v>2700000</v>
      </c>
      <c r="K16">
        <f>K6*Salaries!$B6</f>
        <v>450000</v>
      </c>
      <c r="L16">
        <f>L6*Salaries!$B6</f>
        <v>450000</v>
      </c>
      <c r="M16">
        <f>M6*Salaries!$B6</f>
        <v>450000</v>
      </c>
      <c r="N16" s="102">
        <f t="shared" si="7"/>
        <v>1350000</v>
      </c>
      <c r="O16">
        <f>O6*Salaries!$B6</f>
        <v>450000</v>
      </c>
      <c r="P16">
        <f>P6*Salaries!$B6</f>
        <v>450000</v>
      </c>
      <c r="Q16">
        <f>Q6*Salaries!$B6</f>
        <v>450000</v>
      </c>
      <c r="R16" s="102">
        <f t="shared" si="8"/>
        <v>1350000</v>
      </c>
      <c r="S16" s="103">
        <f t="shared" si="9"/>
        <v>2700000</v>
      </c>
      <c r="T16" s="107">
        <f t="shared" si="10"/>
        <v>5400000</v>
      </c>
    </row>
    <row r="17" spans="1:20" ht="12.75">
      <c r="A17" t="s">
        <v>181</v>
      </c>
      <c r="B17">
        <f>B7*Salaries!$B7</f>
        <v>500000</v>
      </c>
      <c r="C17">
        <f>C7*Salaries!$B7</f>
        <v>500000</v>
      </c>
      <c r="D17">
        <f>D7*Salaries!$B7</f>
        <v>500000</v>
      </c>
      <c r="E17" s="102">
        <f t="shared" si="4"/>
        <v>1500000</v>
      </c>
      <c r="F17">
        <f>F7*Salaries!$B7</f>
        <v>500000</v>
      </c>
      <c r="G17">
        <f>G7*Salaries!$B7</f>
        <v>500000</v>
      </c>
      <c r="H17">
        <f>H7*Salaries!$B7</f>
        <v>500000</v>
      </c>
      <c r="I17" s="102">
        <f t="shared" si="5"/>
        <v>1500000</v>
      </c>
      <c r="J17" s="103">
        <f t="shared" si="6"/>
        <v>3000000</v>
      </c>
      <c r="K17">
        <f>K7*Salaries!$B7</f>
        <v>500000</v>
      </c>
      <c r="L17">
        <f>L7*Salaries!$B7</f>
        <v>500000</v>
      </c>
      <c r="M17">
        <f>M7*Salaries!$B7</f>
        <v>500000</v>
      </c>
      <c r="N17" s="102">
        <f t="shared" si="7"/>
        <v>1500000</v>
      </c>
      <c r="O17">
        <f>O7*Salaries!$B7</f>
        <v>500000</v>
      </c>
      <c r="P17">
        <f>P7*Salaries!$B7</f>
        <v>500000</v>
      </c>
      <c r="Q17">
        <f>Q7*Salaries!$B7</f>
        <v>500000</v>
      </c>
      <c r="R17" s="102">
        <f t="shared" si="8"/>
        <v>1500000</v>
      </c>
      <c r="S17" s="103">
        <f t="shared" si="9"/>
        <v>3000000</v>
      </c>
      <c r="T17" s="107">
        <f t="shared" si="10"/>
        <v>6000000</v>
      </c>
    </row>
    <row r="18" spans="1:20" ht="12.75">
      <c r="A18" t="s">
        <v>182</v>
      </c>
      <c r="B18">
        <f>B8*Salaries!$B8</f>
        <v>520000</v>
      </c>
      <c r="C18">
        <f>C8*Salaries!$B8</f>
        <v>520000</v>
      </c>
      <c r="D18">
        <f>D8*Salaries!$B8</f>
        <v>520000</v>
      </c>
      <c r="E18" s="102">
        <f t="shared" si="4"/>
        <v>1560000</v>
      </c>
      <c r="F18">
        <f>F8*Salaries!$B8</f>
        <v>520000</v>
      </c>
      <c r="G18">
        <f>G8*Salaries!$B8</f>
        <v>520000</v>
      </c>
      <c r="H18">
        <f>H8*Salaries!$B8</f>
        <v>520000</v>
      </c>
      <c r="I18" s="102">
        <f t="shared" si="5"/>
        <v>1560000</v>
      </c>
      <c r="J18" s="103">
        <f t="shared" si="6"/>
        <v>3120000</v>
      </c>
      <c r="K18">
        <f>K8*Salaries!$B8</f>
        <v>520000</v>
      </c>
      <c r="L18">
        <f>L8*Salaries!$B8</f>
        <v>520000</v>
      </c>
      <c r="M18">
        <f>M8*Salaries!$B8</f>
        <v>520000</v>
      </c>
      <c r="N18" s="102">
        <f t="shared" si="7"/>
        <v>1560000</v>
      </c>
      <c r="O18">
        <f>O8*Salaries!$B8</f>
        <v>520000</v>
      </c>
      <c r="P18">
        <f>P8*Salaries!$B8</f>
        <v>520000</v>
      </c>
      <c r="Q18">
        <f>Q8*Salaries!$B8</f>
        <v>520000</v>
      </c>
      <c r="R18" s="102">
        <f t="shared" si="8"/>
        <v>1560000</v>
      </c>
      <c r="S18" s="103">
        <f t="shared" si="9"/>
        <v>3120000</v>
      </c>
      <c r="T18" s="107">
        <f t="shared" si="10"/>
        <v>6240000</v>
      </c>
    </row>
    <row r="19" spans="1:20" ht="12.75">
      <c r="A19" t="s">
        <v>183</v>
      </c>
      <c r="B19">
        <f>B9*Salaries!$B9</f>
        <v>0</v>
      </c>
      <c r="C19">
        <f>C9*Salaries!$B9</f>
        <v>0</v>
      </c>
      <c r="D19">
        <f>D9*Salaries!$B9</f>
        <v>0</v>
      </c>
      <c r="E19" s="102">
        <f t="shared" si="4"/>
        <v>0</v>
      </c>
      <c r="F19">
        <f>F9*Salaries!$B9</f>
        <v>0</v>
      </c>
      <c r="G19">
        <f>G9*Salaries!$B9</f>
        <v>0</v>
      </c>
      <c r="H19">
        <f>H9*Salaries!$B9</f>
        <v>0</v>
      </c>
      <c r="I19" s="102">
        <f t="shared" si="5"/>
        <v>0</v>
      </c>
      <c r="J19" s="103">
        <f t="shared" si="6"/>
        <v>0</v>
      </c>
      <c r="K19">
        <f>K9*Salaries!$B9</f>
        <v>0</v>
      </c>
      <c r="L19">
        <f>L9*Salaries!$B9</f>
        <v>0</v>
      </c>
      <c r="M19">
        <f>M9*Salaries!$B9</f>
        <v>0</v>
      </c>
      <c r="N19" s="102">
        <f t="shared" si="7"/>
        <v>0</v>
      </c>
      <c r="O19">
        <f>O9*Salaries!$B9</f>
        <v>0</v>
      </c>
      <c r="P19">
        <f>P9*Salaries!$B9</f>
        <v>0</v>
      </c>
      <c r="Q19">
        <f>Q9*Salaries!$B9</f>
        <v>0</v>
      </c>
      <c r="R19" s="102">
        <f t="shared" si="8"/>
        <v>0</v>
      </c>
      <c r="S19" s="103">
        <f t="shared" si="9"/>
        <v>0</v>
      </c>
      <c r="T19" s="107">
        <f t="shared" si="10"/>
        <v>0</v>
      </c>
    </row>
    <row r="20" spans="1:20" ht="12.75">
      <c r="A20" t="s">
        <v>184</v>
      </c>
      <c r="B20">
        <f>B10*Salaries!$B10</f>
        <v>277500</v>
      </c>
      <c r="C20">
        <f>C10*Salaries!$B10</f>
        <v>277500</v>
      </c>
      <c r="D20">
        <f>D10*Salaries!$B10</f>
        <v>277500</v>
      </c>
      <c r="E20" s="102">
        <f t="shared" si="4"/>
        <v>832500</v>
      </c>
      <c r="F20">
        <f>F10*Salaries!$B10</f>
        <v>277500</v>
      </c>
      <c r="G20">
        <f>G10*Salaries!$B10</f>
        <v>277500</v>
      </c>
      <c r="H20">
        <f>H10*Salaries!$B10</f>
        <v>277500</v>
      </c>
      <c r="I20" s="102">
        <f t="shared" si="5"/>
        <v>832500</v>
      </c>
      <c r="J20" s="103">
        <f t="shared" si="6"/>
        <v>1665000</v>
      </c>
      <c r="K20">
        <f>K10*Salaries!$B10</f>
        <v>277500</v>
      </c>
      <c r="L20">
        <f>L10*Salaries!$B10</f>
        <v>277500</v>
      </c>
      <c r="M20">
        <f>M10*Salaries!$B10</f>
        <v>277500</v>
      </c>
      <c r="N20" s="102">
        <f t="shared" si="7"/>
        <v>832500</v>
      </c>
      <c r="O20">
        <f>O10*Salaries!$B10</f>
        <v>277500</v>
      </c>
      <c r="P20">
        <f>P10*Salaries!$B10</f>
        <v>277500</v>
      </c>
      <c r="Q20">
        <f>Q10*Salaries!$B10</f>
        <v>277500</v>
      </c>
      <c r="R20" s="102">
        <f t="shared" si="8"/>
        <v>832500</v>
      </c>
      <c r="S20" s="103">
        <f t="shared" si="9"/>
        <v>1665000</v>
      </c>
      <c r="T20" s="107">
        <f t="shared" si="10"/>
        <v>3330000</v>
      </c>
    </row>
    <row r="21" spans="1:20" s="3" customFormat="1" ht="12.75">
      <c r="A21" s="3" t="s">
        <v>127</v>
      </c>
      <c r="B21" s="233">
        <f aca="true" t="shared" si="11" ref="B21:I21">SUM(B14:B20)</f>
        <v>2352500</v>
      </c>
      <c r="C21" s="3">
        <f t="shared" si="11"/>
        <v>2352500</v>
      </c>
      <c r="D21" s="3">
        <f t="shared" si="11"/>
        <v>2352500</v>
      </c>
      <c r="E21" s="4">
        <f t="shared" si="11"/>
        <v>7057500</v>
      </c>
      <c r="F21" s="3">
        <f t="shared" si="11"/>
        <v>2352500</v>
      </c>
      <c r="G21" s="3">
        <f t="shared" si="11"/>
        <v>2352500</v>
      </c>
      <c r="H21" s="3">
        <f t="shared" si="11"/>
        <v>2352500</v>
      </c>
      <c r="I21" s="4">
        <f t="shared" si="11"/>
        <v>7057500</v>
      </c>
      <c r="J21" s="105">
        <f t="shared" si="6"/>
        <v>14115000</v>
      </c>
      <c r="K21" s="3">
        <f aca="true" t="shared" si="12" ref="K21:R21">SUM(K14:K20)</f>
        <v>2352500</v>
      </c>
      <c r="L21" s="3">
        <f t="shared" si="12"/>
        <v>2352500</v>
      </c>
      <c r="M21" s="3">
        <f t="shared" si="12"/>
        <v>2352500</v>
      </c>
      <c r="N21" s="4">
        <f t="shared" si="12"/>
        <v>7057500</v>
      </c>
      <c r="O21" s="3">
        <f t="shared" si="12"/>
        <v>2352500</v>
      </c>
      <c r="P21" s="3">
        <f t="shared" si="12"/>
        <v>2352500</v>
      </c>
      <c r="Q21" s="3">
        <f t="shared" si="12"/>
        <v>2352500</v>
      </c>
      <c r="R21" s="4">
        <f t="shared" si="12"/>
        <v>7057500</v>
      </c>
      <c r="S21" s="105">
        <f t="shared" si="9"/>
        <v>14115000</v>
      </c>
      <c r="T21" s="108">
        <f t="shared" si="10"/>
        <v>28230000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="145" zoomScaleNormal="145" zoomScalePageLayoutView="0" workbookViewId="0" topLeftCell="A1">
      <selection activeCell="C11" sqref="C11"/>
    </sheetView>
  </sheetViews>
  <sheetFormatPr defaultColWidth="9.33203125" defaultRowHeight="12.75"/>
  <cols>
    <col min="5" max="5" width="9.33203125" style="102" customWidth="1"/>
    <col min="9" max="9" width="9.33203125" style="102" customWidth="1"/>
    <col min="10" max="10" width="9.33203125" style="103" customWidth="1"/>
    <col min="14" max="14" width="9.33203125" style="102" customWidth="1"/>
    <col min="18" max="18" width="9.33203125" style="102" customWidth="1"/>
    <col min="19" max="19" width="9.33203125" style="103" customWidth="1"/>
    <col min="20" max="20" width="9.33203125" style="107" customWidth="1"/>
  </cols>
  <sheetData>
    <row r="1" ht="12.75">
      <c r="A1" t="s">
        <v>177</v>
      </c>
    </row>
    <row r="2" spans="2:20" s="3" customFormat="1" ht="12.75"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106</v>
      </c>
      <c r="I2" s="4" t="s">
        <v>9</v>
      </c>
      <c r="J2" s="105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107</v>
      </c>
      <c r="R2" s="4" t="s">
        <v>18</v>
      </c>
      <c r="S2" s="105" t="s">
        <v>19</v>
      </c>
      <c r="T2" s="108">
        <v>2005</v>
      </c>
    </row>
    <row r="3" ht="12.75">
      <c r="A3" t="s">
        <v>185</v>
      </c>
    </row>
    <row r="4" spans="1:20" ht="12.75">
      <c r="A4" t="s">
        <v>179</v>
      </c>
      <c r="B4" s="109">
        <v>1</v>
      </c>
      <c r="C4" s="109">
        <v>1</v>
      </c>
      <c r="D4" s="109">
        <v>1</v>
      </c>
      <c r="E4" s="102">
        <f>D4</f>
        <v>1</v>
      </c>
      <c r="F4" s="109">
        <v>1</v>
      </c>
      <c r="G4" s="109">
        <v>1</v>
      </c>
      <c r="H4" s="109">
        <v>1</v>
      </c>
      <c r="I4" s="102">
        <f>H4</f>
        <v>1</v>
      </c>
      <c r="J4" s="103">
        <f>I4</f>
        <v>1</v>
      </c>
      <c r="K4" s="109">
        <v>1</v>
      </c>
      <c r="L4" s="109">
        <v>1</v>
      </c>
      <c r="M4" s="109">
        <v>1</v>
      </c>
      <c r="N4" s="102">
        <f>M4</f>
        <v>1</v>
      </c>
      <c r="O4" s="109">
        <v>1</v>
      </c>
      <c r="P4" s="109">
        <v>1</v>
      </c>
      <c r="Q4" s="109">
        <v>1</v>
      </c>
      <c r="R4" s="102">
        <f>Q4</f>
        <v>1</v>
      </c>
      <c r="S4" s="103">
        <f>R4</f>
        <v>1</v>
      </c>
      <c r="T4" s="107">
        <f>S4</f>
        <v>1</v>
      </c>
    </row>
    <row r="5" spans="1:20" ht="12.75">
      <c r="A5" t="s">
        <v>178</v>
      </c>
      <c r="B5" s="109">
        <v>0</v>
      </c>
      <c r="C5" s="109">
        <v>0</v>
      </c>
      <c r="D5" s="109">
        <v>0</v>
      </c>
      <c r="E5" s="102">
        <f aca="true" t="shared" si="0" ref="E5:E10">D5</f>
        <v>0</v>
      </c>
      <c r="F5" s="109">
        <v>0</v>
      </c>
      <c r="G5" s="109">
        <v>0</v>
      </c>
      <c r="H5" s="109">
        <v>0</v>
      </c>
      <c r="I5" s="102">
        <f aca="true" t="shared" si="1" ref="I5:J11">H5</f>
        <v>0</v>
      </c>
      <c r="J5" s="103">
        <f t="shared" si="1"/>
        <v>0</v>
      </c>
      <c r="K5" s="109">
        <v>0</v>
      </c>
      <c r="L5" s="109">
        <v>0</v>
      </c>
      <c r="M5" s="109">
        <v>0</v>
      </c>
      <c r="N5" s="102">
        <f aca="true" t="shared" si="2" ref="N5:N10">M5</f>
        <v>0</v>
      </c>
      <c r="O5" s="109">
        <v>0</v>
      </c>
      <c r="P5" s="109">
        <v>0</v>
      </c>
      <c r="Q5" s="109">
        <v>0</v>
      </c>
      <c r="R5" s="102">
        <f aca="true" t="shared" si="3" ref="R5:T11">Q5</f>
        <v>0</v>
      </c>
      <c r="S5" s="103">
        <f t="shared" si="3"/>
        <v>0</v>
      </c>
      <c r="T5" s="107">
        <f t="shared" si="3"/>
        <v>0</v>
      </c>
    </row>
    <row r="6" spans="1:20" ht="12.75">
      <c r="A6" t="s">
        <v>180</v>
      </c>
      <c r="B6" s="109">
        <v>1</v>
      </c>
      <c r="C6" s="109">
        <v>1</v>
      </c>
      <c r="D6" s="109">
        <v>1</v>
      </c>
      <c r="E6" s="102">
        <f t="shared" si="0"/>
        <v>1</v>
      </c>
      <c r="F6" s="109">
        <v>1</v>
      </c>
      <c r="G6" s="109">
        <v>1</v>
      </c>
      <c r="H6" s="109">
        <v>1</v>
      </c>
      <c r="I6" s="102">
        <f t="shared" si="1"/>
        <v>1</v>
      </c>
      <c r="J6" s="103">
        <f t="shared" si="1"/>
        <v>1</v>
      </c>
      <c r="K6" s="109">
        <v>1</v>
      </c>
      <c r="L6" s="109">
        <v>1</v>
      </c>
      <c r="M6" s="109">
        <v>1</v>
      </c>
      <c r="N6" s="102">
        <f t="shared" si="2"/>
        <v>1</v>
      </c>
      <c r="O6" s="109">
        <v>1</v>
      </c>
      <c r="P6" s="109">
        <v>1</v>
      </c>
      <c r="Q6" s="109">
        <v>1</v>
      </c>
      <c r="R6" s="102">
        <f t="shared" si="3"/>
        <v>1</v>
      </c>
      <c r="S6" s="103">
        <f t="shared" si="3"/>
        <v>1</v>
      </c>
      <c r="T6" s="107">
        <f t="shared" si="3"/>
        <v>1</v>
      </c>
    </row>
    <row r="7" spans="1:20" ht="12.75">
      <c r="A7" t="s">
        <v>181</v>
      </c>
      <c r="B7" s="109">
        <v>3</v>
      </c>
      <c r="C7" s="109">
        <v>3</v>
      </c>
      <c r="D7" s="109">
        <v>3</v>
      </c>
      <c r="E7" s="102">
        <f t="shared" si="0"/>
        <v>3</v>
      </c>
      <c r="F7" s="109">
        <v>3</v>
      </c>
      <c r="G7" s="109">
        <v>3</v>
      </c>
      <c r="H7" s="109">
        <v>3</v>
      </c>
      <c r="I7" s="102">
        <f t="shared" si="1"/>
        <v>3</v>
      </c>
      <c r="J7" s="103">
        <f t="shared" si="1"/>
        <v>3</v>
      </c>
      <c r="K7" s="109">
        <v>3</v>
      </c>
      <c r="L7" s="109">
        <v>3</v>
      </c>
      <c r="M7" s="109">
        <v>3</v>
      </c>
      <c r="N7" s="102">
        <f t="shared" si="2"/>
        <v>3</v>
      </c>
      <c r="O7" s="109">
        <v>3</v>
      </c>
      <c r="P7" s="109">
        <v>3</v>
      </c>
      <c r="Q7" s="109">
        <v>3</v>
      </c>
      <c r="R7" s="102">
        <f t="shared" si="3"/>
        <v>3</v>
      </c>
      <c r="S7" s="103">
        <f t="shared" si="3"/>
        <v>3</v>
      </c>
      <c r="T7" s="107">
        <f t="shared" si="3"/>
        <v>3</v>
      </c>
    </row>
    <row r="8" spans="1:20" ht="12.75">
      <c r="A8" t="s">
        <v>182</v>
      </c>
      <c r="B8" s="109">
        <v>8</v>
      </c>
      <c r="C8" s="109">
        <v>8</v>
      </c>
      <c r="D8" s="109">
        <v>8</v>
      </c>
      <c r="E8" s="102">
        <f t="shared" si="0"/>
        <v>8</v>
      </c>
      <c r="F8" s="109">
        <v>8</v>
      </c>
      <c r="G8" s="109">
        <v>8</v>
      </c>
      <c r="H8" s="109">
        <v>8</v>
      </c>
      <c r="I8" s="102">
        <f t="shared" si="1"/>
        <v>8</v>
      </c>
      <c r="J8" s="103">
        <f t="shared" si="1"/>
        <v>8</v>
      </c>
      <c r="K8" s="109">
        <v>8</v>
      </c>
      <c r="L8" s="109">
        <v>8</v>
      </c>
      <c r="M8" s="109">
        <v>8</v>
      </c>
      <c r="N8" s="102">
        <f t="shared" si="2"/>
        <v>8</v>
      </c>
      <c r="O8" s="109">
        <v>8</v>
      </c>
      <c r="P8" s="109">
        <v>8</v>
      </c>
      <c r="Q8" s="109">
        <v>8</v>
      </c>
      <c r="R8" s="102">
        <f t="shared" si="3"/>
        <v>8</v>
      </c>
      <c r="S8" s="103">
        <f t="shared" si="3"/>
        <v>8</v>
      </c>
      <c r="T8" s="107">
        <f t="shared" si="3"/>
        <v>8</v>
      </c>
    </row>
    <row r="9" spans="1:20" ht="12.75">
      <c r="A9" t="s">
        <v>183</v>
      </c>
      <c r="B9" s="109">
        <v>20</v>
      </c>
      <c r="C9" s="109">
        <v>20</v>
      </c>
      <c r="D9" s="109">
        <v>20</v>
      </c>
      <c r="E9" s="102">
        <f t="shared" si="0"/>
        <v>20</v>
      </c>
      <c r="F9" s="109">
        <v>20</v>
      </c>
      <c r="G9" s="109">
        <v>20</v>
      </c>
      <c r="H9" s="109">
        <v>20</v>
      </c>
      <c r="I9" s="102">
        <f t="shared" si="1"/>
        <v>20</v>
      </c>
      <c r="J9" s="103">
        <f t="shared" si="1"/>
        <v>20</v>
      </c>
      <c r="K9" s="109">
        <v>20</v>
      </c>
      <c r="L9" s="109">
        <v>20</v>
      </c>
      <c r="M9" s="109">
        <v>20</v>
      </c>
      <c r="N9" s="102">
        <f t="shared" si="2"/>
        <v>20</v>
      </c>
      <c r="O9" s="109">
        <v>20</v>
      </c>
      <c r="P9" s="109">
        <v>20</v>
      </c>
      <c r="Q9" s="109">
        <v>20</v>
      </c>
      <c r="R9" s="102">
        <f t="shared" si="3"/>
        <v>20</v>
      </c>
      <c r="S9" s="103">
        <f t="shared" si="3"/>
        <v>20</v>
      </c>
      <c r="T9" s="107">
        <f t="shared" si="3"/>
        <v>20</v>
      </c>
    </row>
    <row r="10" spans="1:20" ht="12.75">
      <c r="A10" t="s">
        <v>184</v>
      </c>
      <c r="B10" s="109">
        <v>40</v>
      </c>
      <c r="C10" s="109">
        <v>40</v>
      </c>
      <c r="D10" s="109">
        <v>40</v>
      </c>
      <c r="E10" s="102">
        <f t="shared" si="0"/>
        <v>40</v>
      </c>
      <c r="F10" s="109">
        <v>40</v>
      </c>
      <c r="G10" s="109">
        <v>40</v>
      </c>
      <c r="H10" s="109">
        <v>40</v>
      </c>
      <c r="I10" s="102">
        <f t="shared" si="1"/>
        <v>40</v>
      </c>
      <c r="J10" s="103">
        <f t="shared" si="1"/>
        <v>40</v>
      </c>
      <c r="K10" s="109">
        <v>40</v>
      </c>
      <c r="L10" s="109">
        <v>40</v>
      </c>
      <c r="M10" s="109">
        <v>40</v>
      </c>
      <c r="N10" s="102">
        <f t="shared" si="2"/>
        <v>40</v>
      </c>
      <c r="O10" s="109">
        <v>40</v>
      </c>
      <c r="P10" s="109">
        <v>40</v>
      </c>
      <c r="Q10" s="109">
        <v>40</v>
      </c>
      <c r="R10" s="102">
        <f t="shared" si="3"/>
        <v>40</v>
      </c>
      <c r="S10" s="103">
        <f t="shared" si="3"/>
        <v>40</v>
      </c>
      <c r="T10" s="107">
        <f t="shared" si="3"/>
        <v>40</v>
      </c>
    </row>
    <row r="11" spans="1:20" s="3" customFormat="1" ht="12.75">
      <c r="A11" s="3" t="s">
        <v>127</v>
      </c>
      <c r="B11" s="3">
        <f>SUM(B4:B10)</f>
        <v>73</v>
      </c>
      <c r="C11" s="3">
        <f>SUM(C4:C10)</f>
        <v>73</v>
      </c>
      <c r="D11" s="3">
        <f>SUM(D4:D10)</f>
        <v>73</v>
      </c>
      <c r="E11" s="4">
        <f>D11</f>
        <v>73</v>
      </c>
      <c r="F11" s="3">
        <f>SUM(F4:F10)</f>
        <v>73</v>
      </c>
      <c r="G11" s="3">
        <f>SUM(G4:G10)</f>
        <v>73</v>
      </c>
      <c r="H11" s="3">
        <f>SUM(H4:H10)</f>
        <v>73</v>
      </c>
      <c r="I11" s="4">
        <f>H11</f>
        <v>73</v>
      </c>
      <c r="J11" s="105">
        <f t="shared" si="1"/>
        <v>73</v>
      </c>
      <c r="K11" s="3">
        <f>SUM(K4:K10)</f>
        <v>73</v>
      </c>
      <c r="L11" s="3">
        <f>SUM(L4:L10)</f>
        <v>73</v>
      </c>
      <c r="M11" s="3">
        <f>SUM(M4:M10)</f>
        <v>73</v>
      </c>
      <c r="N11" s="4">
        <f>M11</f>
        <v>73</v>
      </c>
      <c r="O11" s="3">
        <f>SUM(O4:O10)</f>
        <v>73</v>
      </c>
      <c r="P11" s="3">
        <f>SUM(P4:P10)</f>
        <v>73</v>
      </c>
      <c r="Q11" s="3">
        <f>SUM(Q4:Q10)</f>
        <v>73</v>
      </c>
      <c r="R11" s="4">
        <f>Q11</f>
        <v>73</v>
      </c>
      <c r="S11" s="105">
        <f t="shared" si="3"/>
        <v>73</v>
      </c>
      <c r="T11" s="108">
        <f t="shared" si="3"/>
        <v>73</v>
      </c>
    </row>
    <row r="13" spans="1:20" s="3" customFormat="1" ht="12.75">
      <c r="A13" s="3" t="s">
        <v>185</v>
      </c>
      <c r="E13" s="4"/>
      <c r="I13" s="4"/>
      <c r="J13" s="105"/>
      <c r="N13" s="4"/>
      <c r="R13" s="4"/>
      <c r="S13" s="105"/>
      <c r="T13" s="108"/>
    </row>
    <row r="14" spans="1:20" ht="12.75">
      <c r="A14" t="s">
        <v>179</v>
      </c>
      <c r="B14">
        <f>B4*Salaries!$B4</f>
        <v>55000</v>
      </c>
      <c r="C14">
        <f>C4*Salaries!$B4</f>
        <v>55000</v>
      </c>
      <c r="D14">
        <f>D4*Salaries!$B4</f>
        <v>55000</v>
      </c>
      <c r="E14" s="102">
        <f>SUM(B14:D14)</f>
        <v>165000</v>
      </c>
      <c r="F14">
        <f>F4*Salaries!$B4</f>
        <v>55000</v>
      </c>
      <c r="G14">
        <f>G4*Salaries!$B4</f>
        <v>55000</v>
      </c>
      <c r="H14">
        <f>H4*Salaries!$B4</f>
        <v>55000</v>
      </c>
      <c r="I14" s="102">
        <f>SUM(F14:H14)</f>
        <v>165000</v>
      </c>
      <c r="J14" s="103">
        <f>I14+E14</f>
        <v>330000</v>
      </c>
      <c r="K14">
        <f>K4*Salaries!$B4</f>
        <v>55000</v>
      </c>
      <c r="L14">
        <f>L4*Salaries!$B4</f>
        <v>55000</v>
      </c>
      <c r="M14">
        <f>M4*Salaries!$B4</f>
        <v>55000</v>
      </c>
      <c r="N14" s="102">
        <f>SUM(K14:M14)</f>
        <v>165000</v>
      </c>
      <c r="O14">
        <f>O4*Salaries!$B4</f>
        <v>55000</v>
      </c>
      <c r="P14">
        <f>P4*Salaries!$B4</f>
        <v>55000</v>
      </c>
      <c r="Q14">
        <f>Q4*Salaries!$B4</f>
        <v>55000</v>
      </c>
      <c r="R14" s="102">
        <f>SUM(O14:Q14)</f>
        <v>165000</v>
      </c>
      <c r="S14" s="103">
        <f>R14+N14</f>
        <v>330000</v>
      </c>
      <c r="T14" s="107">
        <f>S14+J14</f>
        <v>660000</v>
      </c>
    </row>
    <row r="15" spans="1:20" ht="12.75">
      <c r="A15" t="s">
        <v>178</v>
      </c>
      <c r="B15">
        <f>B5*Salaries!$B5</f>
        <v>0</v>
      </c>
      <c r="C15">
        <f>C5*Salaries!$B5</f>
        <v>0</v>
      </c>
      <c r="D15">
        <f>D5*Salaries!$B5</f>
        <v>0</v>
      </c>
      <c r="E15" s="102">
        <f aca="true" t="shared" si="4" ref="E15:E20">SUM(B15:D15)</f>
        <v>0</v>
      </c>
      <c r="F15">
        <f>F5*Salaries!$B5</f>
        <v>0</v>
      </c>
      <c r="G15">
        <f>G5*Salaries!$B5</f>
        <v>0</v>
      </c>
      <c r="H15">
        <f>H5*Salaries!$B5</f>
        <v>0</v>
      </c>
      <c r="I15" s="102">
        <f aca="true" t="shared" si="5" ref="I15:I20">SUM(F15:H15)</f>
        <v>0</v>
      </c>
      <c r="J15" s="103">
        <f aca="true" t="shared" si="6" ref="J15:J21">I15+E15</f>
        <v>0</v>
      </c>
      <c r="K15">
        <f>K5*Salaries!$B5</f>
        <v>0</v>
      </c>
      <c r="L15">
        <f>L5*Salaries!$B5</f>
        <v>0</v>
      </c>
      <c r="M15">
        <f>M5*Salaries!$B5</f>
        <v>0</v>
      </c>
      <c r="N15" s="102">
        <f aca="true" t="shared" si="7" ref="N15:N20">SUM(K15:M15)</f>
        <v>0</v>
      </c>
      <c r="O15">
        <f>O5*Salaries!$B5</f>
        <v>0</v>
      </c>
      <c r="P15">
        <f>P5*Salaries!$B5</f>
        <v>0</v>
      </c>
      <c r="Q15">
        <f>Q5*Salaries!$B5</f>
        <v>0</v>
      </c>
      <c r="R15" s="102">
        <f aca="true" t="shared" si="8" ref="R15:R20">SUM(O15:Q15)</f>
        <v>0</v>
      </c>
      <c r="S15" s="103">
        <f aca="true" t="shared" si="9" ref="S15:S21">R15+N15</f>
        <v>0</v>
      </c>
      <c r="T15" s="107">
        <f aca="true" t="shared" si="10" ref="T15:T21">S15+J15</f>
        <v>0</v>
      </c>
    </row>
    <row r="16" spans="1:20" ht="12.75">
      <c r="A16" t="s">
        <v>180</v>
      </c>
      <c r="B16">
        <f>B6*Salaries!$B6</f>
        <v>225000</v>
      </c>
      <c r="C16">
        <f>C6*Salaries!$B6</f>
        <v>225000</v>
      </c>
      <c r="D16">
        <f>D6*Salaries!$B6</f>
        <v>225000</v>
      </c>
      <c r="E16" s="102">
        <f t="shared" si="4"/>
        <v>675000</v>
      </c>
      <c r="F16">
        <f>F6*Salaries!$B6</f>
        <v>225000</v>
      </c>
      <c r="G16">
        <f>G6*Salaries!$B6</f>
        <v>225000</v>
      </c>
      <c r="H16">
        <f>H6*Salaries!$B6</f>
        <v>225000</v>
      </c>
      <c r="I16" s="102">
        <f t="shared" si="5"/>
        <v>675000</v>
      </c>
      <c r="J16" s="103">
        <f t="shared" si="6"/>
        <v>1350000</v>
      </c>
      <c r="K16">
        <f>K6*Salaries!$B6</f>
        <v>225000</v>
      </c>
      <c r="L16">
        <f>L6*Salaries!$B6</f>
        <v>225000</v>
      </c>
      <c r="M16">
        <f>M6*Salaries!$B6</f>
        <v>225000</v>
      </c>
      <c r="N16" s="102">
        <f t="shared" si="7"/>
        <v>675000</v>
      </c>
      <c r="O16">
        <f>O6*Salaries!$B6</f>
        <v>225000</v>
      </c>
      <c r="P16">
        <f>P6*Salaries!$B6</f>
        <v>225000</v>
      </c>
      <c r="Q16">
        <f>Q6*Salaries!$B6</f>
        <v>225000</v>
      </c>
      <c r="R16" s="102">
        <f t="shared" si="8"/>
        <v>675000</v>
      </c>
      <c r="S16" s="103">
        <f t="shared" si="9"/>
        <v>1350000</v>
      </c>
      <c r="T16" s="107">
        <f t="shared" si="10"/>
        <v>2700000</v>
      </c>
    </row>
    <row r="17" spans="1:20" ht="12.75">
      <c r="A17" t="s">
        <v>181</v>
      </c>
      <c r="B17">
        <f>B7*Salaries!$B7</f>
        <v>375000</v>
      </c>
      <c r="C17">
        <f>C7*Salaries!$B7</f>
        <v>375000</v>
      </c>
      <c r="D17">
        <f>D7*Salaries!$B7</f>
        <v>375000</v>
      </c>
      <c r="E17" s="102">
        <f t="shared" si="4"/>
        <v>1125000</v>
      </c>
      <c r="F17">
        <f>F7*Salaries!$B7</f>
        <v>375000</v>
      </c>
      <c r="G17">
        <f>G7*Salaries!$B7</f>
        <v>375000</v>
      </c>
      <c r="H17">
        <f>H7*Salaries!$B7</f>
        <v>375000</v>
      </c>
      <c r="I17" s="102">
        <f t="shared" si="5"/>
        <v>1125000</v>
      </c>
      <c r="J17" s="103">
        <f t="shared" si="6"/>
        <v>2250000</v>
      </c>
      <c r="K17">
        <f>K7*Salaries!$B7</f>
        <v>375000</v>
      </c>
      <c r="L17">
        <f>L7*Salaries!$B7</f>
        <v>375000</v>
      </c>
      <c r="M17">
        <f>M7*Salaries!$B7</f>
        <v>375000</v>
      </c>
      <c r="N17" s="102">
        <f t="shared" si="7"/>
        <v>1125000</v>
      </c>
      <c r="O17">
        <f>O7*Salaries!$B7</f>
        <v>375000</v>
      </c>
      <c r="P17">
        <f>P7*Salaries!$B7</f>
        <v>375000</v>
      </c>
      <c r="Q17">
        <f>Q7*Salaries!$B7</f>
        <v>375000</v>
      </c>
      <c r="R17" s="102">
        <f t="shared" si="8"/>
        <v>1125000</v>
      </c>
      <c r="S17" s="103">
        <f t="shared" si="9"/>
        <v>2250000</v>
      </c>
      <c r="T17" s="107">
        <f t="shared" si="10"/>
        <v>4500000</v>
      </c>
    </row>
    <row r="18" spans="1:20" ht="12.75">
      <c r="A18" t="s">
        <v>182</v>
      </c>
      <c r="B18">
        <f>B8*Salaries!$B8</f>
        <v>520000</v>
      </c>
      <c r="C18">
        <f>C8*Salaries!$B8</f>
        <v>520000</v>
      </c>
      <c r="D18">
        <f>D8*Salaries!$B8</f>
        <v>520000</v>
      </c>
      <c r="E18" s="102">
        <f t="shared" si="4"/>
        <v>1560000</v>
      </c>
      <c r="F18">
        <f>F8*Salaries!$B8</f>
        <v>520000</v>
      </c>
      <c r="G18">
        <f>G8*Salaries!$B8</f>
        <v>520000</v>
      </c>
      <c r="H18">
        <f>H8*Salaries!$B8</f>
        <v>520000</v>
      </c>
      <c r="I18" s="102">
        <f t="shared" si="5"/>
        <v>1560000</v>
      </c>
      <c r="J18" s="103">
        <f t="shared" si="6"/>
        <v>3120000</v>
      </c>
      <c r="K18">
        <f>K8*Salaries!$B8</f>
        <v>520000</v>
      </c>
      <c r="L18">
        <f>L8*Salaries!$B8</f>
        <v>520000</v>
      </c>
      <c r="M18">
        <f>M8*Salaries!$B8</f>
        <v>520000</v>
      </c>
      <c r="N18" s="102">
        <f t="shared" si="7"/>
        <v>1560000</v>
      </c>
      <c r="O18">
        <f>O8*Salaries!$B8</f>
        <v>520000</v>
      </c>
      <c r="P18">
        <f>P8*Salaries!$B8</f>
        <v>520000</v>
      </c>
      <c r="Q18">
        <f>Q8*Salaries!$B8</f>
        <v>520000</v>
      </c>
      <c r="R18" s="102">
        <f t="shared" si="8"/>
        <v>1560000</v>
      </c>
      <c r="S18" s="103">
        <f t="shared" si="9"/>
        <v>3120000</v>
      </c>
      <c r="T18" s="107">
        <f t="shared" si="10"/>
        <v>6240000</v>
      </c>
    </row>
    <row r="19" spans="1:20" ht="12.75">
      <c r="A19" t="s">
        <v>183</v>
      </c>
      <c r="B19">
        <f>B9*Salaries!$B9</f>
        <v>900000</v>
      </c>
      <c r="C19">
        <f>C9*Salaries!$B9</f>
        <v>900000</v>
      </c>
      <c r="D19">
        <f>D9*Salaries!$B9</f>
        <v>900000</v>
      </c>
      <c r="E19" s="102">
        <f t="shared" si="4"/>
        <v>2700000</v>
      </c>
      <c r="F19">
        <f>F9*Salaries!$B9</f>
        <v>900000</v>
      </c>
      <c r="G19">
        <f>G9*Salaries!$B9</f>
        <v>900000</v>
      </c>
      <c r="H19">
        <f>H9*Salaries!$B9</f>
        <v>900000</v>
      </c>
      <c r="I19" s="102">
        <f t="shared" si="5"/>
        <v>2700000</v>
      </c>
      <c r="J19" s="103">
        <f t="shared" si="6"/>
        <v>5400000</v>
      </c>
      <c r="K19">
        <f>K9*Salaries!$B9</f>
        <v>900000</v>
      </c>
      <c r="L19">
        <f>L9*Salaries!$B9</f>
        <v>900000</v>
      </c>
      <c r="M19">
        <f>M9*Salaries!$B9</f>
        <v>900000</v>
      </c>
      <c r="N19" s="102">
        <f t="shared" si="7"/>
        <v>2700000</v>
      </c>
      <c r="O19">
        <f>O9*Salaries!$B9</f>
        <v>900000</v>
      </c>
      <c r="P19">
        <f>P9*Salaries!$B9</f>
        <v>900000</v>
      </c>
      <c r="Q19">
        <f>Q9*Salaries!$B9</f>
        <v>900000</v>
      </c>
      <c r="R19" s="102">
        <f t="shared" si="8"/>
        <v>2700000</v>
      </c>
      <c r="S19" s="103">
        <f t="shared" si="9"/>
        <v>5400000</v>
      </c>
      <c r="T19" s="107">
        <f t="shared" si="10"/>
        <v>10800000</v>
      </c>
    </row>
    <row r="20" spans="1:20" ht="12.75">
      <c r="A20" t="s">
        <v>184</v>
      </c>
      <c r="B20">
        <f>B10*Salaries!$B10</f>
        <v>740000</v>
      </c>
      <c r="C20">
        <f>C10*Salaries!$B10</f>
        <v>740000</v>
      </c>
      <c r="D20">
        <f>D10*Salaries!$B10</f>
        <v>740000</v>
      </c>
      <c r="E20" s="102">
        <f t="shared" si="4"/>
        <v>2220000</v>
      </c>
      <c r="F20">
        <f>F10*Salaries!$B10</f>
        <v>740000</v>
      </c>
      <c r="G20">
        <f>G10*Salaries!$B10</f>
        <v>740000</v>
      </c>
      <c r="H20">
        <f>H10*Salaries!$B10</f>
        <v>740000</v>
      </c>
      <c r="I20" s="102">
        <f t="shared" si="5"/>
        <v>2220000</v>
      </c>
      <c r="J20" s="103">
        <f t="shared" si="6"/>
        <v>4440000</v>
      </c>
      <c r="K20">
        <f>K10*Salaries!$B10</f>
        <v>740000</v>
      </c>
      <c r="L20">
        <f>L10*Salaries!$B10</f>
        <v>740000</v>
      </c>
      <c r="M20">
        <f>M10*Salaries!$B10</f>
        <v>740000</v>
      </c>
      <c r="N20" s="102">
        <f t="shared" si="7"/>
        <v>2220000</v>
      </c>
      <c r="O20">
        <f>O10*Salaries!$B10</f>
        <v>740000</v>
      </c>
      <c r="P20">
        <f>P10*Salaries!$B10</f>
        <v>740000</v>
      </c>
      <c r="Q20">
        <f>Q10*Salaries!$B10</f>
        <v>740000</v>
      </c>
      <c r="R20" s="102">
        <f t="shared" si="8"/>
        <v>2220000</v>
      </c>
      <c r="S20" s="103">
        <f t="shared" si="9"/>
        <v>4440000</v>
      </c>
      <c r="T20" s="107">
        <f t="shared" si="10"/>
        <v>8880000</v>
      </c>
    </row>
    <row r="21" spans="1:20" s="3" customFormat="1" ht="12.75">
      <c r="A21" s="3" t="s">
        <v>127</v>
      </c>
      <c r="B21" s="233">
        <f aca="true" t="shared" si="11" ref="B21:I21">SUM(B14:B20)</f>
        <v>2815000</v>
      </c>
      <c r="C21" s="3">
        <f t="shared" si="11"/>
        <v>2815000</v>
      </c>
      <c r="D21" s="3">
        <f t="shared" si="11"/>
        <v>2815000</v>
      </c>
      <c r="E21" s="4">
        <f t="shared" si="11"/>
        <v>8445000</v>
      </c>
      <c r="F21" s="3">
        <f t="shared" si="11"/>
        <v>2815000</v>
      </c>
      <c r="G21" s="3">
        <f t="shared" si="11"/>
        <v>2815000</v>
      </c>
      <c r="H21" s="3">
        <f t="shared" si="11"/>
        <v>2815000</v>
      </c>
      <c r="I21" s="4">
        <f t="shared" si="11"/>
        <v>8445000</v>
      </c>
      <c r="J21" s="105">
        <f t="shared" si="6"/>
        <v>16890000</v>
      </c>
      <c r="K21" s="3">
        <f aca="true" t="shared" si="12" ref="K21:R21">SUM(K14:K20)</f>
        <v>2815000</v>
      </c>
      <c r="L21" s="3">
        <f t="shared" si="12"/>
        <v>2815000</v>
      </c>
      <c r="M21" s="3">
        <f t="shared" si="12"/>
        <v>2815000</v>
      </c>
      <c r="N21" s="4">
        <f t="shared" si="12"/>
        <v>8445000</v>
      </c>
      <c r="O21" s="3">
        <f t="shared" si="12"/>
        <v>2815000</v>
      </c>
      <c r="P21" s="3">
        <f t="shared" si="12"/>
        <v>2815000</v>
      </c>
      <c r="Q21" s="3">
        <f t="shared" si="12"/>
        <v>2815000</v>
      </c>
      <c r="R21" s="4">
        <f t="shared" si="12"/>
        <v>8445000</v>
      </c>
      <c r="S21" s="105">
        <f t="shared" si="9"/>
        <v>16890000</v>
      </c>
      <c r="T21" s="108">
        <f t="shared" si="10"/>
        <v>33780000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="200" zoomScaleNormal="200" zoomScalePageLayoutView="0" workbookViewId="0" topLeftCell="A1">
      <selection activeCell="B5" sqref="B5"/>
    </sheetView>
  </sheetViews>
  <sheetFormatPr defaultColWidth="9.33203125" defaultRowHeight="12.75"/>
  <cols>
    <col min="5" max="5" width="9.33203125" style="102" customWidth="1"/>
    <col min="9" max="9" width="9.33203125" style="102" customWidth="1"/>
    <col min="10" max="10" width="9.33203125" style="103" customWidth="1"/>
    <col min="14" max="14" width="9.33203125" style="102" customWidth="1"/>
    <col min="18" max="18" width="9.33203125" style="102" customWidth="1"/>
    <col min="19" max="19" width="9.33203125" style="103" customWidth="1"/>
    <col min="20" max="20" width="9.33203125" style="107" customWidth="1"/>
  </cols>
  <sheetData>
    <row r="1" spans="1:20" s="3" customFormat="1" ht="12.75">
      <c r="A1" s="3" t="s">
        <v>177</v>
      </c>
      <c r="E1" s="4"/>
      <c r="I1" s="4"/>
      <c r="J1" s="105"/>
      <c r="N1" s="4"/>
      <c r="R1" s="4"/>
      <c r="S1" s="105"/>
      <c r="T1" s="108"/>
    </row>
    <row r="2" spans="2:20" s="3" customFormat="1" ht="12.75"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106</v>
      </c>
      <c r="I2" s="4" t="s">
        <v>9</v>
      </c>
      <c r="J2" s="105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107</v>
      </c>
      <c r="R2" s="4" t="s">
        <v>18</v>
      </c>
      <c r="S2" s="105" t="s">
        <v>19</v>
      </c>
      <c r="T2" s="108">
        <v>2005</v>
      </c>
    </row>
    <row r="3" ht="12.75">
      <c r="A3" t="s">
        <v>185</v>
      </c>
    </row>
    <row r="4" spans="1:20" ht="12.75">
      <c r="A4" t="s">
        <v>179</v>
      </c>
      <c r="B4" s="109">
        <v>1</v>
      </c>
      <c r="C4" s="109">
        <v>1</v>
      </c>
      <c r="D4" s="109">
        <v>1</v>
      </c>
      <c r="E4" s="102">
        <f>D4</f>
        <v>1</v>
      </c>
      <c r="F4" s="109">
        <v>1</v>
      </c>
      <c r="G4" s="109">
        <v>1</v>
      </c>
      <c r="H4" s="109">
        <v>1</v>
      </c>
      <c r="I4" s="102">
        <f>H4</f>
        <v>1</v>
      </c>
      <c r="J4" s="103">
        <f>I4</f>
        <v>1</v>
      </c>
      <c r="K4" s="109">
        <v>1</v>
      </c>
      <c r="L4" s="109">
        <v>1</v>
      </c>
      <c r="M4" s="109">
        <v>1</v>
      </c>
      <c r="N4" s="102">
        <f>M4</f>
        <v>1</v>
      </c>
      <c r="O4" s="109">
        <v>1</v>
      </c>
      <c r="P4" s="109">
        <v>1</v>
      </c>
      <c r="Q4" s="109">
        <v>1</v>
      </c>
      <c r="R4" s="102">
        <f>Q4</f>
        <v>1</v>
      </c>
      <c r="S4" s="103">
        <f>R4</f>
        <v>1</v>
      </c>
      <c r="T4" s="107">
        <f>S4</f>
        <v>1</v>
      </c>
    </row>
    <row r="5" spans="1:20" ht="12.75">
      <c r="A5" t="s">
        <v>178</v>
      </c>
      <c r="B5" s="109"/>
      <c r="C5" s="109"/>
      <c r="D5" s="109"/>
      <c r="E5" s="102">
        <f aca="true" t="shared" si="0" ref="E5:E10">D5</f>
        <v>0</v>
      </c>
      <c r="F5" s="109"/>
      <c r="G5" s="109"/>
      <c r="H5" s="109"/>
      <c r="I5" s="102">
        <f aca="true" t="shared" si="1" ref="I5:J11">H5</f>
        <v>0</v>
      </c>
      <c r="J5" s="103">
        <f t="shared" si="1"/>
        <v>0</v>
      </c>
      <c r="K5" s="109"/>
      <c r="L5" s="109"/>
      <c r="M5" s="109"/>
      <c r="N5" s="102">
        <f aca="true" t="shared" si="2" ref="N5:N10">M5</f>
        <v>0</v>
      </c>
      <c r="O5" s="109"/>
      <c r="P5" s="109"/>
      <c r="Q5" s="109"/>
      <c r="R5" s="102">
        <f aca="true" t="shared" si="3" ref="R5:T11">Q5</f>
        <v>0</v>
      </c>
      <c r="S5" s="103">
        <f t="shared" si="3"/>
        <v>0</v>
      </c>
      <c r="T5" s="107">
        <f t="shared" si="3"/>
        <v>0</v>
      </c>
    </row>
    <row r="6" spans="1:20" ht="12.75">
      <c r="A6" t="s">
        <v>180</v>
      </c>
      <c r="B6" s="109"/>
      <c r="C6" s="109"/>
      <c r="D6" s="109"/>
      <c r="E6" s="102">
        <f t="shared" si="0"/>
        <v>0</v>
      </c>
      <c r="F6" s="109"/>
      <c r="G6" s="109"/>
      <c r="H6" s="109"/>
      <c r="I6" s="102">
        <f t="shared" si="1"/>
        <v>0</v>
      </c>
      <c r="J6" s="103">
        <f t="shared" si="1"/>
        <v>0</v>
      </c>
      <c r="K6" s="109"/>
      <c r="L6" s="109"/>
      <c r="M6" s="109"/>
      <c r="N6" s="102">
        <f t="shared" si="2"/>
        <v>0</v>
      </c>
      <c r="O6" s="109"/>
      <c r="P6" s="109"/>
      <c r="Q6" s="109"/>
      <c r="R6" s="102">
        <f t="shared" si="3"/>
        <v>0</v>
      </c>
      <c r="S6" s="103">
        <f t="shared" si="3"/>
        <v>0</v>
      </c>
      <c r="T6" s="107">
        <f t="shared" si="3"/>
        <v>0</v>
      </c>
    </row>
    <row r="7" spans="1:20" ht="12.75">
      <c r="A7" t="s">
        <v>181</v>
      </c>
      <c r="B7" s="109"/>
      <c r="C7" s="109"/>
      <c r="D7" s="109"/>
      <c r="E7" s="102">
        <f t="shared" si="0"/>
        <v>0</v>
      </c>
      <c r="F7" s="109"/>
      <c r="G7" s="109"/>
      <c r="H7" s="109"/>
      <c r="I7" s="102">
        <f t="shared" si="1"/>
        <v>0</v>
      </c>
      <c r="J7" s="103">
        <f t="shared" si="1"/>
        <v>0</v>
      </c>
      <c r="K7" s="109"/>
      <c r="L7" s="109"/>
      <c r="M7" s="109"/>
      <c r="N7" s="102">
        <f t="shared" si="2"/>
        <v>0</v>
      </c>
      <c r="O7" s="109"/>
      <c r="P7" s="109"/>
      <c r="Q7" s="109"/>
      <c r="R7" s="102">
        <f t="shared" si="3"/>
        <v>0</v>
      </c>
      <c r="S7" s="103">
        <f t="shared" si="3"/>
        <v>0</v>
      </c>
      <c r="T7" s="107">
        <f t="shared" si="3"/>
        <v>0</v>
      </c>
    </row>
    <row r="8" spans="1:20" ht="12.75">
      <c r="A8" t="s">
        <v>182</v>
      </c>
      <c r="B8" s="109">
        <v>2</v>
      </c>
      <c r="C8" s="109">
        <v>2</v>
      </c>
      <c r="D8" s="109">
        <v>2</v>
      </c>
      <c r="E8" s="102">
        <f t="shared" si="0"/>
        <v>2</v>
      </c>
      <c r="F8" s="109">
        <v>2</v>
      </c>
      <c r="G8" s="109">
        <v>2</v>
      </c>
      <c r="H8" s="109">
        <v>2</v>
      </c>
      <c r="I8" s="102">
        <f t="shared" si="1"/>
        <v>2</v>
      </c>
      <c r="J8" s="103">
        <f t="shared" si="1"/>
        <v>2</v>
      </c>
      <c r="K8" s="109">
        <v>2</v>
      </c>
      <c r="L8" s="109">
        <v>2</v>
      </c>
      <c r="M8" s="109">
        <v>2</v>
      </c>
      <c r="N8" s="102">
        <f t="shared" si="2"/>
        <v>2</v>
      </c>
      <c r="O8" s="109">
        <v>2</v>
      </c>
      <c r="P8" s="109">
        <v>2</v>
      </c>
      <c r="Q8" s="109">
        <v>2</v>
      </c>
      <c r="R8" s="102">
        <f t="shared" si="3"/>
        <v>2</v>
      </c>
      <c r="S8" s="103">
        <f t="shared" si="3"/>
        <v>2</v>
      </c>
      <c r="T8" s="107">
        <f t="shared" si="3"/>
        <v>2</v>
      </c>
    </row>
    <row r="9" spans="1:20" ht="12.75">
      <c r="A9" t="s">
        <v>183</v>
      </c>
      <c r="B9" s="109">
        <v>5</v>
      </c>
      <c r="C9" s="109">
        <v>5</v>
      </c>
      <c r="D9" s="109">
        <v>5</v>
      </c>
      <c r="E9" s="102">
        <f t="shared" si="0"/>
        <v>5</v>
      </c>
      <c r="F9" s="109">
        <v>5</v>
      </c>
      <c r="G9" s="109">
        <v>5</v>
      </c>
      <c r="H9" s="109">
        <v>5</v>
      </c>
      <c r="I9" s="102">
        <f t="shared" si="1"/>
        <v>5</v>
      </c>
      <c r="J9" s="103">
        <f t="shared" si="1"/>
        <v>5</v>
      </c>
      <c r="K9" s="109">
        <v>5</v>
      </c>
      <c r="L9" s="109">
        <v>5</v>
      </c>
      <c r="M9" s="109">
        <v>5</v>
      </c>
      <c r="N9" s="102">
        <f t="shared" si="2"/>
        <v>5</v>
      </c>
      <c r="O9" s="109">
        <v>5</v>
      </c>
      <c r="P9" s="109">
        <v>5</v>
      </c>
      <c r="Q9" s="109">
        <v>5</v>
      </c>
      <c r="R9" s="102">
        <f t="shared" si="3"/>
        <v>5</v>
      </c>
      <c r="S9" s="103">
        <f t="shared" si="3"/>
        <v>5</v>
      </c>
      <c r="T9" s="107">
        <f t="shared" si="3"/>
        <v>5</v>
      </c>
    </row>
    <row r="10" spans="1:20" ht="12.75">
      <c r="A10" t="s">
        <v>184</v>
      </c>
      <c r="B10" s="109">
        <v>10</v>
      </c>
      <c r="C10" s="109">
        <v>10</v>
      </c>
      <c r="D10" s="109">
        <v>10</v>
      </c>
      <c r="E10" s="102">
        <f t="shared" si="0"/>
        <v>10</v>
      </c>
      <c r="F10" s="109">
        <v>10</v>
      </c>
      <c r="G10" s="109">
        <v>10</v>
      </c>
      <c r="H10" s="109">
        <v>10</v>
      </c>
      <c r="I10" s="102">
        <f t="shared" si="1"/>
        <v>10</v>
      </c>
      <c r="J10" s="103">
        <f t="shared" si="1"/>
        <v>10</v>
      </c>
      <c r="K10" s="109">
        <v>10</v>
      </c>
      <c r="L10" s="109">
        <v>10</v>
      </c>
      <c r="M10" s="109">
        <v>10</v>
      </c>
      <c r="N10" s="102">
        <f t="shared" si="2"/>
        <v>10</v>
      </c>
      <c r="O10" s="109">
        <v>10</v>
      </c>
      <c r="P10" s="109">
        <v>10</v>
      </c>
      <c r="Q10" s="109">
        <v>10</v>
      </c>
      <c r="R10" s="102">
        <f t="shared" si="3"/>
        <v>10</v>
      </c>
      <c r="S10" s="103">
        <f t="shared" si="3"/>
        <v>10</v>
      </c>
      <c r="T10" s="107">
        <f t="shared" si="3"/>
        <v>10</v>
      </c>
    </row>
    <row r="11" spans="1:20" s="3" customFormat="1" ht="12.75">
      <c r="A11" s="3" t="s">
        <v>127</v>
      </c>
      <c r="B11" s="3">
        <f>SUM(B4:B10)</f>
        <v>18</v>
      </c>
      <c r="C11" s="3">
        <f>SUM(C4:C10)</f>
        <v>18</v>
      </c>
      <c r="D11" s="3">
        <f>SUM(D4:D10)</f>
        <v>18</v>
      </c>
      <c r="E11" s="4">
        <f>D11</f>
        <v>18</v>
      </c>
      <c r="F11" s="3">
        <f>SUM(F4:F10)</f>
        <v>18</v>
      </c>
      <c r="G11" s="3">
        <f>SUM(G4:G10)</f>
        <v>18</v>
      </c>
      <c r="H11" s="3">
        <f>SUM(H4:H10)</f>
        <v>18</v>
      </c>
      <c r="I11" s="4">
        <f>H11</f>
        <v>18</v>
      </c>
      <c r="J11" s="105">
        <f t="shared" si="1"/>
        <v>18</v>
      </c>
      <c r="K11" s="3">
        <f>SUM(K4:K10)</f>
        <v>18</v>
      </c>
      <c r="L11" s="3">
        <f>SUM(L4:L10)</f>
        <v>18</v>
      </c>
      <c r="M11" s="3">
        <f>SUM(M4:M10)</f>
        <v>18</v>
      </c>
      <c r="N11" s="4">
        <f>M11</f>
        <v>18</v>
      </c>
      <c r="O11" s="3">
        <f>SUM(O4:O10)</f>
        <v>18</v>
      </c>
      <c r="P11" s="3">
        <f>SUM(P4:P10)</f>
        <v>18</v>
      </c>
      <c r="Q11" s="3">
        <f>SUM(Q4:Q10)</f>
        <v>18</v>
      </c>
      <c r="R11" s="4">
        <f>Q11</f>
        <v>18</v>
      </c>
      <c r="S11" s="105">
        <f t="shared" si="3"/>
        <v>18</v>
      </c>
      <c r="T11" s="108">
        <f t="shared" si="3"/>
        <v>18</v>
      </c>
    </row>
    <row r="13" spans="1:20" s="3" customFormat="1" ht="12.75">
      <c r="A13" s="3" t="s">
        <v>185</v>
      </c>
      <c r="E13" s="4"/>
      <c r="I13" s="4"/>
      <c r="J13" s="105"/>
      <c r="N13" s="4"/>
      <c r="R13" s="4"/>
      <c r="S13" s="105"/>
      <c r="T13" s="108"/>
    </row>
    <row r="14" spans="1:20" ht="12.75">
      <c r="A14" t="s">
        <v>179</v>
      </c>
      <c r="B14">
        <f>B4*Salaries!$B4</f>
        <v>55000</v>
      </c>
      <c r="C14">
        <f>C4*Salaries!$B4</f>
        <v>55000</v>
      </c>
      <c r="D14">
        <f>D4*Salaries!$B4</f>
        <v>55000</v>
      </c>
      <c r="E14" s="102">
        <f>SUM(B14:D14)</f>
        <v>165000</v>
      </c>
      <c r="F14">
        <f>F4*Salaries!$B4</f>
        <v>55000</v>
      </c>
      <c r="G14">
        <f>G4*Salaries!$B4</f>
        <v>55000</v>
      </c>
      <c r="H14">
        <f>H4*Salaries!$B4</f>
        <v>55000</v>
      </c>
      <c r="I14" s="102">
        <f>SUM(F14:H14)</f>
        <v>165000</v>
      </c>
      <c r="J14" s="103">
        <f>I14+E14</f>
        <v>330000</v>
      </c>
      <c r="K14">
        <f>K4*Salaries!$B4</f>
        <v>55000</v>
      </c>
      <c r="L14">
        <f>L4*Salaries!$B4</f>
        <v>55000</v>
      </c>
      <c r="M14">
        <f>M4*Salaries!$B4</f>
        <v>55000</v>
      </c>
      <c r="N14" s="102">
        <f>SUM(K14:M14)</f>
        <v>165000</v>
      </c>
      <c r="O14">
        <f>O4*Salaries!$B4</f>
        <v>55000</v>
      </c>
      <c r="P14">
        <f>P4*Salaries!$B4</f>
        <v>55000</v>
      </c>
      <c r="Q14">
        <f>Q4*Salaries!$B4</f>
        <v>55000</v>
      </c>
      <c r="R14" s="102">
        <f>SUM(O14:Q14)</f>
        <v>165000</v>
      </c>
      <c r="S14" s="103">
        <f>R14+N14</f>
        <v>330000</v>
      </c>
      <c r="T14" s="107">
        <f>S14+J14</f>
        <v>660000</v>
      </c>
    </row>
    <row r="15" spans="1:20" ht="12.75">
      <c r="A15" t="s">
        <v>178</v>
      </c>
      <c r="B15">
        <f>B5*Salaries!$B5</f>
        <v>0</v>
      </c>
      <c r="C15">
        <f>C5*Salaries!$B5</f>
        <v>0</v>
      </c>
      <c r="D15">
        <f>D5*Salaries!$B5</f>
        <v>0</v>
      </c>
      <c r="E15" s="102">
        <f aca="true" t="shared" si="4" ref="E15:E20">SUM(B15:D15)</f>
        <v>0</v>
      </c>
      <c r="F15">
        <f>F5*Salaries!$B5</f>
        <v>0</v>
      </c>
      <c r="G15">
        <f>G5*Salaries!$B5</f>
        <v>0</v>
      </c>
      <c r="H15">
        <f>H5*Salaries!$B5</f>
        <v>0</v>
      </c>
      <c r="I15" s="102">
        <f aca="true" t="shared" si="5" ref="I15:I20">SUM(F15:H15)</f>
        <v>0</v>
      </c>
      <c r="J15" s="103">
        <f aca="true" t="shared" si="6" ref="J15:J21">I15+E15</f>
        <v>0</v>
      </c>
      <c r="K15">
        <f>K5*Salaries!$B5</f>
        <v>0</v>
      </c>
      <c r="L15">
        <f>L5*Salaries!$B5</f>
        <v>0</v>
      </c>
      <c r="M15">
        <f>M5*Salaries!$B5</f>
        <v>0</v>
      </c>
      <c r="N15" s="102">
        <f aca="true" t="shared" si="7" ref="N15:N20">SUM(K15:M15)</f>
        <v>0</v>
      </c>
      <c r="O15">
        <f>O5*Salaries!$B5</f>
        <v>0</v>
      </c>
      <c r="P15">
        <f>P5*Salaries!$B5</f>
        <v>0</v>
      </c>
      <c r="Q15">
        <f>Q5*Salaries!$B5</f>
        <v>0</v>
      </c>
      <c r="R15" s="102">
        <f aca="true" t="shared" si="8" ref="R15:R20">SUM(O15:Q15)</f>
        <v>0</v>
      </c>
      <c r="S15" s="103">
        <f aca="true" t="shared" si="9" ref="S15:S21">R15+N15</f>
        <v>0</v>
      </c>
      <c r="T15" s="107">
        <f aca="true" t="shared" si="10" ref="T15:T21">S15+J15</f>
        <v>0</v>
      </c>
    </row>
    <row r="16" spans="1:20" ht="12.75">
      <c r="A16" t="s">
        <v>180</v>
      </c>
      <c r="B16">
        <f>B6*Salaries!$B6</f>
        <v>0</v>
      </c>
      <c r="C16">
        <f>C6*Salaries!$B6</f>
        <v>0</v>
      </c>
      <c r="D16">
        <f>D6*Salaries!$B6</f>
        <v>0</v>
      </c>
      <c r="E16" s="102">
        <f t="shared" si="4"/>
        <v>0</v>
      </c>
      <c r="F16">
        <f>F6*Salaries!$B6</f>
        <v>0</v>
      </c>
      <c r="G16">
        <f>G6*Salaries!$B6</f>
        <v>0</v>
      </c>
      <c r="H16">
        <f>H6*Salaries!$B6</f>
        <v>0</v>
      </c>
      <c r="I16" s="102">
        <f t="shared" si="5"/>
        <v>0</v>
      </c>
      <c r="J16" s="103">
        <f t="shared" si="6"/>
        <v>0</v>
      </c>
      <c r="K16">
        <f>K6*Salaries!$B6</f>
        <v>0</v>
      </c>
      <c r="L16">
        <f>L6*Salaries!$B6</f>
        <v>0</v>
      </c>
      <c r="M16">
        <f>M6*Salaries!$B6</f>
        <v>0</v>
      </c>
      <c r="N16" s="102">
        <f t="shared" si="7"/>
        <v>0</v>
      </c>
      <c r="O16">
        <f>O6*Salaries!$B6</f>
        <v>0</v>
      </c>
      <c r="P16">
        <f>P6*Salaries!$B6</f>
        <v>0</v>
      </c>
      <c r="Q16">
        <f>Q6*Salaries!$B6</f>
        <v>0</v>
      </c>
      <c r="R16" s="102">
        <f t="shared" si="8"/>
        <v>0</v>
      </c>
      <c r="S16" s="103">
        <f t="shared" si="9"/>
        <v>0</v>
      </c>
      <c r="T16" s="107">
        <f t="shared" si="10"/>
        <v>0</v>
      </c>
    </row>
    <row r="17" spans="1:20" ht="12.75">
      <c r="A17" t="s">
        <v>181</v>
      </c>
      <c r="B17">
        <f>B7*Salaries!$B7</f>
        <v>0</v>
      </c>
      <c r="C17">
        <f>C7*Salaries!$B7</f>
        <v>0</v>
      </c>
      <c r="D17">
        <f>D7*Salaries!$B7</f>
        <v>0</v>
      </c>
      <c r="E17" s="102">
        <f t="shared" si="4"/>
        <v>0</v>
      </c>
      <c r="F17">
        <f>F7*Salaries!$B7</f>
        <v>0</v>
      </c>
      <c r="G17">
        <f>G7*Salaries!$B7</f>
        <v>0</v>
      </c>
      <c r="H17">
        <f>H7*Salaries!$B7</f>
        <v>0</v>
      </c>
      <c r="I17" s="102">
        <f t="shared" si="5"/>
        <v>0</v>
      </c>
      <c r="J17" s="103">
        <f t="shared" si="6"/>
        <v>0</v>
      </c>
      <c r="K17">
        <f>K7*Salaries!$B7</f>
        <v>0</v>
      </c>
      <c r="L17">
        <f>L7*Salaries!$B7</f>
        <v>0</v>
      </c>
      <c r="M17">
        <f>M7*Salaries!$B7</f>
        <v>0</v>
      </c>
      <c r="N17" s="102">
        <f t="shared" si="7"/>
        <v>0</v>
      </c>
      <c r="O17">
        <f>O7*Salaries!$B7</f>
        <v>0</v>
      </c>
      <c r="P17">
        <f>P7*Salaries!$B7</f>
        <v>0</v>
      </c>
      <c r="Q17">
        <f>Q7*Salaries!$B7</f>
        <v>0</v>
      </c>
      <c r="R17" s="102">
        <f t="shared" si="8"/>
        <v>0</v>
      </c>
      <c r="S17" s="103">
        <f t="shared" si="9"/>
        <v>0</v>
      </c>
      <c r="T17" s="107">
        <f t="shared" si="10"/>
        <v>0</v>
      </c>
    </row>
    <row r="18" spans="1:20" ht="12.75">
      <c r="A18" t="s">
        <v>182</v>
      </c>
      <c r="B18">
        <f>B8*Salaries!$B8</f>
        <v>130000</v>
      </c>
      <c r="C18">
        <f>C8*Salaries!$B8</f>
        <v>130000</v>
      </c>
      <c r="D18">
        <f>D8*Salaries!$B8</f>
        <v>130000</v>
      </c>
      <c r="E18" s="102">
        <f t="shared" si="4"/>
        <v>390000</v>
      </c>
      <c r="F18">
        <f>F8*Salaries!$B8</f>
        <v>130000</v>
      </c>
      <c r="G18">
        <f>G8*Salaries!$B8</f>
        <v>130000</v>
      </c>
      <c r="H18">
        <f>H8*Salaries!$B8</f>
        <v>130000</v>
      </c>
      <c r="I18" s="102">
        <f t="shared" si="5"/>
        <v>390000</v>
      </c>
      <c r="J18" s="103">
        <f t="shared" si="6"/>
        <v>780000</v>
      </c>
      <c r="K18">
        <f>K8*Salaries!$B8</f>
        <v>130000</v>
      </c>
      <c r="L18">
        <f>L8*Salaries!$B8</f>
        <v>130000</v>
      </c>
      <c r="M18">
        <f>M8*Salaries!$B8</f>
        <v>130000</v>
      </c>
      <c r="N18" s="102">
        <f t="shared" si="7"/>
        <v>390000</v>
      </c>
      <c r="O18">
        <f>O8*Salaries!$B8</f>
        <v>130000</v>
      </c>
      <c r="P18">
        <f>P8*Salaries!$B8</f>
        <v>130000</v>
      </c>
      <c r="Q18">
        <f>Q8*Salaries!$B8</f>
        <v>130000</v>
      </c>
      <c r="R18" s="102">
        <f t="shared" si="8"/>
        <v>390000</v>
      </c>
      <c r="S18" s="103">
        <f t="shared" si="9"/>
        <v>780000</v>
      </c>
      <c r="T18" s="107">
        <f t="shared" si="10"/>
        <v>1560000</v>
      </c>
    </row>
    <row r="19" spans="1:20" ht="12.75">
      <c r="A19" t="s">
        <v>183</v>
      </c>
      <c r="B19">
        <f>B9*Salaries!$B9</f>
        <v>225000</v>
      </c>
      <c r="C19">
        <f>C9*Salaries!$B9</f>
        <v>225000</v>
      </c>
      <c r="D19">
        <f>D9*Salaries!$B9</f>
        <v>225000</v>
      </c>
      <c r="E19" s="102">
        <f t="shared" si="4"/>
        <v>675000</v>
      </c>
      <c r="F19">
        <f>F9*Salaries!$B9</f>
        <v>225000</v>
      </c>
      <c r="G19">
        <f>G9*Salaries!$B9</f>
        <v>225000</v>
      </c>
      <c r="H19">
        <f>H9*Salaries!$B9</f>
        <v>225000</v>
      </c>
      <c r="I19" s="102">
        <f t="shared" si="5"/>
        <v>675000</v>
      </c>
      <c r="J19" s="103">
        <f t="shared" si="6"/>
        <v>1350000</v>
      </c>
      <c r="K19">
        <f>K9*Salaries!$B9</f>
        <v>225000</v>
      </c>
      <c r="L19">
        <f>L9*Salaries!$B9</f>
        <v>225000</v>
      </c>
      <c r="M19">
        <f>M9*Salaries!$B9</f>
        <v>225000</v>
      </c>
      <c r="N19" s="102">
        <f t="shared" si="7"/>
        <v>675000</v>
      </c>
      <c r="O19">
        <f>O9*Salaries!$B9</f>
        <v>225000</v>
      </c>
      <c r="P19">
        <f>P9*Salaries!$B9</f>
        <v>225000</v>
      </c>
      <c r="Q19">
        <f>Q9*Salaries!$B9</f>
        <v>225000</v>
      </c>
      <c r="R19" s="102">
        <f t="shared" si="8"/>
        <v>675000</v>
      </c>
      <c r="S19" s="103">
        <f t="shared" si="9"/>
        <v>1350000</v>
      </c>
      <c r="T19" s="107">
        <f t="shared" si="10"/>
        <v>2700000</v>
      </c>
    </row>
    <row r="20" spans="1:20" ht="12.75">
      <c r="A20" t="s">
        <v>184</v>
      </c>
      <c r="B20">
        <f>B10*Salaries!$B10</f>
        <v>185000</v>
      </c>
      <c r="C20">
        <f>C10*Salaries!$B10</f>
        <v>185000</v>
      </c>
      <c r="D20">
        <f>D10*Salaries!$B10</f>
        <v>185000</v>
      </c>
      <c r="E20" s="102">
        <f t="shared" si="4"/>
        <v>555000</v>
      </c>
      <c r="F20">
        <f>F10*Salaries!$B10</f>
        <v>185000</v>
      </c>
      <c r="G20">
        <f>G10*Salaries!$B10</f>
        <v>185000</v>
      </c>
      <c r="H20">
        <f>H10*Salaries!$B10</f>
        <v>185000</v>
      </c>
      <c r="I20" s="102">
        <f t="shared" si="5"/>
        <v>555000</v>
      </c>
      <c r="J20" s="103">
        <f t="shared" si="6"/>
        <v>1110000</v>
      </c>
      <c r="K20">
        <f>K10*Salaries!$B10</f>
        <v>185000</v>
      </c>
      <c r="L20">
        <f>L10*Salaries!$B10</f>
        <v>185000</v>
      </c>
      <c r="M20">
        <f>M10*Salaries!$B10</f>
        <v>185000</v>
      </c>
      <c r="N20" s="102">
        <f t="shared" si="7"/>
        <v>555000</v>
      </c>
      <c r="O20">
        <f>O10*Salaries!$B10</f>
        <v>185000</v>
      </c>
      <c r="P20">
        <f>P10*Salaries!$B10</f>
        <v>185000</v>
      </c>
      <c r="Q20">
        <f>Q10*Salaries!$B10</f>
        <v>185000</v>
      </c>
      <c r="R20" s="102">
        <f t="shared" si="8"/>
        <v>555000</v>
      </c>
      <c r="S20" s="103">
        <f t="shared" si="9"/>
        <v>1110000</v>
      </c>
      <c r="T20" s="107">
        <f t="shared" si="10"/>
        <v>2220000</v>
      </c>
    </row>
    <row r="21" spans="1:20" s="3" customFormat="1" ht="12.75">
      <c r="A21" s="3" t="s">
        <v>127</v>
      </c>
      <c r="B21" s="233">
        <f aca="true" t="shared" si="11" ref="B21:I21">SUM(B14:B20)</f>
        <v>595000</v>
      </c>
      <c r="C21" s="3">
        <f t="shared" si="11"/>
        <v>595000</v>
      </c>
      <c r="D21" s="3">
        <f t="shared" si="11"/>
        <v>595000</v>
      </c>
      <c r="E21" s="4">
        <f t="shared" si="11"/>
        <v>1785000</v>
      </c>
      <c r="F21" s="3">
        <f t="shared" si="11"/>
        <v>595000</v>
      </c>
      <c r="G21" s="3">
        <f t="shared" si="11"/>
        <v>595000</v>
      </c>
      <c r="H21" s="3">
        <f t="shared" si="11"/>
        <v>595000</v>
      </c>
      <c r="I21" s="4">
        <f t="shared" si="11"/>
        <v>1785000</v>
      </c>
      <c r="J21" s="105">
        <f t="shared" si="6"/>
        <v>3570000</v>
      </c>
      <c r="K21" s="3">
        <f aca="true" t="shared" si="12" ref="K21:R21">SUM(K14:K20)</f>
        <v>595000</v>
      </c>
      <c r="L21" s="3">
        <f t="shared" si="12"/>
        <v>595000</v>
      </c>
      <c r="M21" s="3">
        <f t="shared" si="12"/>
        <v>595000</v>
      </c>
      <c r="N21" s="4">
        <f t="shared" si="12"/>
        <v>1785000</v>
      </c>
      <c r="O21" s="3">
        <f t="shared" si="12"/>
        <v>595000</v>
      </c>
      <c r="P21" s="3">
        <f t="shared" si="12"/>
        <v>595000</v>
      </c>
      <c r="Q21" s="3">
        <f t="shared" si="12"/>
        <v>595000</v>
      </c>
      <c r="R21" s="4">
        <f t="shared" si="12"/>
        <v>1785000</v>
      </c>
      <c r="S21" s="105">
        <f t="shared" si="9"/>
        <v>3570000</v>
      </c>
      <c r="T21" s="108">
        <f t="shared" si="10"/>
        <v>7140000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="145" zoomScaleNormal="145" zoomScalePageLayoutView="0" workbookViewId="0" topLeftCell="A1">
      <selection activeCell="B4" sqref="B4"/>
    </sheetView>
  </sheetViews>
  <sheetFormatPr defaultColWidth="9.33203125" defaultRowHeight="12.75"/>
  <cols>
    <col min="5" max="5" width="9.33203125" style="102" customWidth="1"/>
    <col min="9" max="9" width="9.33203125" style="102" customWidth="1"/>
    <col min="10" max="10" width="9.33203125" style="103" customWidth="1"/>
    <col min="14" max="14" width="9.33203125" style="102" customWidth="1"/>
    <col min="18" max="18" width="9.33203125" style="102" customWidth="1"/>
    <col min="19" max="19" width="9.33203125" style="103" customWidth="1"/>
    <col min="20" max="20" width="9.33203125" style="107" customWidth="1"/>
  </cols>
  <sheetData>
    <row r="1" spans="1:20" s="3" customFormat="1" ht="12.75">
      <c r="A1" s="3" t="s">
        <v>177</v>
      </c>
      <c r="E1" s="4"/>
      <c r="I1" s="4"/>
      <c r="J1" s="105"/>
      <c r="N1" s="4"/>
      <c r="R1" s="4"/>
      <c r="S1" s="105"/>
      <c r="T1" s="108"/>
    </row>
    <row r="2" spans="2:20" s="3" customFormat="1" ht="12.75"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106</v>
      </c>
      <c r="I2" s="4" t="s">
        <v>9</v>
      </c>
      <c r="J2" s="105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107</v>
      </c>
      <c r="R2" s="4" t="s">
        <v>18</v>
      </c>
      <c r="S2" s="105" t="s">
        <v>19</v>
      </c>
      <c r="T2" s="108">
        <v>2005</v>
      </c>
    </row>
    <row r="3" ht="12.75">
      <c r="A3" t="s">
        <v>185</v>
      </c>
    </row>
    <row r="4" spans="1:20" ht="12.75">
      <c r="A4" t="s">
        <v>179</v>
      </c>
      <c r="B4" s="109">
        <v>2</v>
      </c>
      <c r="C4" s="109">
        <v>2</v>
      </c>
      <c r="D4" s="109">
        <v>2</v>
      </c>
      <c r="E4" s="102">
        <f>D4</f>
        <v>2</v>
      </c>
      <c r="F4" s="109">
        <v>2</v>
      </c>
      <c r="G4" s="109">
        <v>2</v>
      </c>
      <c r="H4" s="109">
        <v>2</v>
      </c>
      <c r="I4" s="102">
        <f>H4</f>
        <v>2</v>
      </c>
      <c r="J4" s="103">
        <f>I4</f>
        <v>2</v>
      </c>
      <c r="K4" s="109">
        <v>2</v>
      </c>
      <c r="L4" s="109">
        <v>2</v>
      </c>
      <c r="M4" s="109">
        <v>2</v>
      </c>
      <c r="N4" s="102">
        <f>M4</f>
        <v>2</v>
      </c>
      <c r="O4" s="109">
        <v>2</v>
      </c>
      <c r="P4" s="109">
        <v>2</v>
      </c>
      <c r="Q4" s="109">
        <v>2</v>
      </c>
      <c r="R4" s="102">
        <f>Q4</f>
        <v>2</v>
      </c>
      <c r="S4" s="103">
        <f>R4</f>
        <v>2</v>
      </c>
      <c r="T4" s="107">
        <f>S4</f>
        <v>2</v>
      </c>
    </row>
    <row r="5" spans="1:20" ht="12.75">
      <c r="A5" t="s">
        <v>178</v>
      </c>
      <c r="B5" s="109"/>
      <c r="C5" s="109"/>
      <c r="D5" s="109"/>
      <c r="E5" s="102">
        <f aca="true" t="shared" si="0" ref="E5:E10">D5</f>
        <v>0</v>
      </c>
      <c r="F5" s="109"/>
      <c r="G5" s="109"/>
      <c r="H5" s="109"/>
      <c r="I5" s="102">
        <f aca="true" t="shared" si="1" ref="I5:J11">H5</f>
        <v>0</v>
      </c>
      <c r="J5" s="103">
        <f t="shared" si="1"/>
        <v>0</v>
      </c>
      <c r="K5" s="109"/>
      <c r="L5" s="109"/>
      <c r="M5" s="109"/>
      <c r="N5" s="102">
        <f aca="true" t="shared" si="2" ref="N5:N10">M5</f>
        <v>0</v>
      </c>
      <c r="O5" s="109"/>
      <c r="P5" s="109"/>
      <c r="Q5" s="109"/>
      <c r="R5" s="102">
        <f aca="true" t="shared" si="3" ref="R5:T11">Q5</f>
        <v>0</v>
      </c>
      <c r="S5" s="103">
        <f t="shared" si="3"/>
        <v>0</v>
      </c>
      <c r="T5" s="107">
        <f t="shared" si="3"/>
        <v>0</v>
      </c>
    </row>
    <row r="6" spans="1:20" ht="12.75">
      <c r="A6" t="s">
        <v>180</v>
      </c>
      <c r="B6" s="109">
        <v>1</v>
      </c>
      <c r="C6" s="109">
        <v>1</v>
      </c>
      <c r="D6" s="109">
        <v>1</v>
      </c>
      <c r="E6" s="102">
        <f t="shared" si="0"/>
        <v>1</v>
      </c>
      <c r="F6" s="109">
        <v>1</v>
      </c>
      <c r="G6" s="109">
        <v>1</v>
      </c>
      <c r="H6" s="109">
        <v>1</v>
      </c>
      <c r="I6" s="102">
        <f t="shared" si="1"/>
        <v>1</v>
      </c>
      <c r="J6" s="103">
        <f t="shared" si="1"/>
        <v>1</v>
      </c>
      <c r="K6" s="109">
        <v>1</v>
      </c>
      <c r="L6" s="109">
        <v>1</v>
      </c>
      <c r="M6" s="109">
        <v>1</v>
      </c>
      <c r="N6" s="102">
        <f t="shared" si="2"/>
        <v>1</v>
      </c>
      <c r="O6" s="109">
        <v>1</v>
      </c>
      <c r="P6" s="109">
        <v>1</v>
      </c>
      <c r="Q6" s="109">
        <v>1</v>
      </c>
      <c r="R6" s="102">
        <f t="shared" si="3"/>
        <v>1</v>
      </c>
      <c r="S6" s="103">
        <f t="shared" si="3"/>
        <v>1</v>
      </c>
      <c r="T6" s="107">
        <f t="shared" si="3"/>
        <v>1</v>
      </c>
    </row>
    <row r="7" spans="1:20" ht="12.75">
      <c r="A7" t="s">
        <v>181</v>
      </c>
      <c r="B7" s="109"/>
      <c r="C7" s="109"/>
      <c r="D7" s="109"/>
      <c r="E7" s="102">
        <f t="shared" si="0"/>
        <v>0</v>
      </c>
      <c r="F7" s="109"/>
      <c r="G7" s="109"/>
      <c r="H7" s="109"/>
      <c r="I7" s="102">
        <f t="shared" si="1"/>
        <v>0</v>
      </c>
      <c r="J7" s="103">
        <f t="shared" si="1"/>
        <v>0</v>
      </c>
      <c r="K7" s="109"/>
      <c r="L7" s="109"/>
      <c r="M7" s="109"/>
      <c r="N7" s="102">
        <f t="shared" si="2"/>
        <v>0</v>
      </c>
      <c r="O7" s="109"/>
      <c r="P7" s="109"/>
      <c r="Q7" s="109"/>
      <c r="R7" s="102">
        <f t="shared" si="3"/>
        <v>0</v>
      </c>
      <c r="S7" s="103">
        <f t="shared" si="3"/>
        <v>0</v>
      </c>
      <c r="T7" s="107">
        <f t="shared" si="3"/>
        <v>0</v>
      </c>
    </row>
    <row r="8" spans="1:20" ht="12.75">
      <c r="A8" t="s">
        <v>182</v>
      </c>
      <c r="B8" s="109">
        <v>2</v>
      </c>
      <c r="C8" s="109">
        <v>2</v>
      </c>
      <c r="D8" s="109">
        <v>2</v>
      </c>
      <c r="E8" s="102">
        <f t="shared" si="0"/>
        <v>2</v>
      </c>
      <c r="F8" s="109">
        <v>2</v>
      </c>
      <c r="G8" s="109">
        <v>2</v>
      </c>
      <c r="H8" s="109">
        <v>2</v>
      </c>
      <c r="I8" s="102">
        <f t="shared" si="1"/>
        <v>2</v>
      </c>
      <c r="J8" s="103">
        <f t="shared" si="1"/>
        <v>2</v>
      </c>
      <c r="K8" s="109">
        <v>2</v>
      </c>
      <c r="L8" s="109">
        <v>2</v>
      </c>
      <c r="M8" s="109">
        <v>2</v>
      </c>
      <c r="N8" s="102">
        <f t="shared" si="2"/>
        <v>2</v>
      </c>
      <c r="O8" s="109">
        <v>2</v>
      </c>
      <c r="P8" s="109">
        <v>2</v>
      </c>
      <c r="Q8" s="109">
        <v>2</v>
      </c>
      <c r="R8" s="102">
        <f t="shared" si="3"/>
        <v>2</v>
      </c>
      <c r="S8" s="103">
        <f t="shared" si="3"/>
        <v>2</v>
      </c>
      <c r="T8" s="107">
        <f t="shared" si="3"/>
        <v>2</v>
      </c>
    </row>
    <row r="9" spans="1:20" ht="12.75">
      <c r="A9" t="s">
        <v>183</v>
      </c>
      <c r="B9" s="109">
        <v>5</v>
      </c>
      <c r="C9" s="109">
        <v>5</v>
      </c>
      <c r="D9" s="109">
        <v>5</v>
      </c>
      <c r="E9" s="102">
        <f t="shared" si="0"/>
        <v>5</v>
      </c>
      <c r="F9" s="109">
        <v>5</v>
      </c>
      <c r="G9" s="109">
        <v>5</v>
      </c>
      <c r="H9" s="109">
        <v>5</v>
      </c>
      <c r="I9" s="102">
        <f t="shared" si="1"/>
        <v>5</v>
      </c>
      <c r="J9" s="103">
        <f t="shared" si="1"/>
        <v>5</v>
      </c>
      <c r="K9" s="109">
        <v>5</v>
      </c>
      <c r="L9" s="109">
        <v>5</v>
      </c>
      <c r="M9" s="109">
        <v>5</v>
      </c>
      <c r="N9" s="102">
        <f t="shared" si="2"/>
        <v>5</v>
      </c>
      <c r="O9" s="109">
        <v>5</v>
      </c>
      <c r="P9" s="109">
        <v>5</v>
      </c>
      <c r="Q9" s="109">
        <v>5</v>
      </c>
      <c r="R9" s="102">
        <f t="shared" si="3"/>
        <v>5</v>
      </c>
      <c r="S9" s="103">
        <f t="shared" si="3"/>
        <v>5</v>
      </c>
      <c r="T9" s="107">
        <f t="shared" si="3"/>
        <v>5</v>
      </c>
    </row>
    <row r="10" spans="1:20" ht="12.75">
      <c r="A10" t="s">
        <v>184</v>
      </c>
      <c r="B10" s="109">
        <v>15</v>
      </c>
      <c r="C10" s="109">
        <v>15</v>
      </c>
      <c r="D10" s="109">
        <v>15</v>
      </c>
      <c r="E10" s="102">
        <f t="shared" si="0"/>
        <v>15</v>
      </c>
      <c r="F10" s="109">
        <v>15</v>
      </c>
      <c r="G10" s="109">
        <v>15</v>
      </c>
      <c r="H10" s="109">
        <v>15</v>
      </c>
      <c r="I10" s="102">
        <f t="shared" si="1"/>
        <v>15</v>
      </c>
      <c r="J10" s="103">
        <f t="shared" si="1"/>
        <v>15</v>
      </c>
      <c r="K10" s="109">
        <v>15</v>
      </c>
      <c r="L10" s="109">
        <v>15</v>
      </c>
      <c r="M10" s="109">
        <v>15</v>
      </c>
      <c r="N10" s="102">
        <f t="shared" si="2"/>
        <v>15</v>
      </c>
      <c r="O10" s="109">
        <v>15</v>
      </c>
      <c r="P10" s="109">
        <v>15</v>
      </c>
      <c r="Q10" s="109">
        <v>15</v>
      </c>
      <c r="R10" s="102">
        <f t="shared" si="3"/>
        <v>15</v>
      </c>
      <c r="S10" s="103">
        <f t="shared" si="3"/>
        <v>15</v>
      </c>
      <c r="T10" s="107">
        <f t="shared" si="3"/>
        <v>15</v>
      </c>
    </row>
    <row r="11" spans="1:20" s="3" customFormat="1" ht="12.75">
      <c r="A11" s="3" t="s">
        <v>127</v>
      </c>
      <c r="B11" s="3">
        <f>SUM(B4:B10)</f>
        <v>25</v>
      </c>
      <c r="C11" s="3">
        <f>SUM(C4:C10)</f>
        <v>25</v>
      </c>
      <c r="D11" s="3">
        <f>SUM(D4:D10)</f>
        <v>25</v>
      </c>
      <c r="E11" s="4">
        <f>D11</f>
        <v>25</v>
      </c>
      <c r="F11" s="3">
        <f>SUM(F4:F10)</f>
        <v>25</v>
      </c>
      <c r="G11" s="3">
        <f>SUM(G4:G10)</f>
        <v>25</v>
      </c>
      <c r="H11" s="3">
        <f>SUM(H4:H10)</f>
        <v>25</v>
      </c>
      <c r="I11" s="4">
        <f>H11</f>
        <v>25</v>
      </c>
      <c r="J11" s="105">
        <f t="shared" si="1"/>
        <v>25</v>
      </c>
      <c r="K11" s="3">
        <f>SUM(K4:K10)</f>
        <v>25</v>
      </c>
      <c r="L11" s="3">
        <f>SUM(L4:L10)</f>
        <v>25</v>
      </c>
      <c r="M11" s="3">
        <f>SUM(M4:M10)</f>
        <v>25</v>
      </c>
      <c r="N11" s="4">
        <f>M11</f>
        <v>25</v>
      </c>
      <c r="O11" s="3">
        <f>SUM(O4:O10)</f>
        <v>25</v>
      </c>
      <c r="P11" s="3">
        <f>SUM(P4:P10)</f>
        <v>25</v>
      </c>
      <c r="Q11" s="3">
        <f>SUM(Q4:Q10)</f>
        <v>25</v>
      </c>
      <c r="R11" s="4">
        <f>Q11</f>
        <v>25</v>
      </c>
      <c r="S11" s="105">
        <f t="shared" si="3"/>
        <v>25</v>
      </c>
      <c r="T11" s="108">
        <f t="shared" si="3"/>
        <v>25</v>
      </c>
    </row>
    <row r="12" spans="5:20" s="3" customFormat="1" ht="12.75">
      <c r="E12" s="4"/>
      <c r="I12" s="4"/>
      <c r="J12" s="105"/>
      <c r="N12" s="4"/>
      <c r="R12" s="4"/>
      <c r="S12" s="105"/>
      <c r="T12" s="108"/>
    </row>
    <row r="13" spans="1:20" s="3" customFormat="1" ht="12.75">
      <c r="A13" s="3" t="s">
        <v>185</v>
      </c>
      <c r="E13" s="4"/>
      <c r="I13" s="4"/>
      <c r="J13" s="105"/>
      <c r="N13" s="4"/>
      <c r="R13" s="4"/>
      <c r="S13" s="105"/>
      <c r="T13" s="108"/>
    </row>
    <row r="14" spans="1:20" ht="12.75">
      <c r="A14" t="s">
        <v>179</v>
      </c>
      <c r="B14">
        <f>B4*Salaries!$B4</f>
        <v>110000</v>
      </c>
      <c r="C14">
        <f>C4*Salaries!$B4</f>
        <v>110000</v>
      </c>
      <c r="D14">
        <f>D4*Salaries!$B4</f>
        <v>110000</v>
      </c>
      <c r="E14" s="102">
        <f>SUM(B14:D14)</f>
        <v>330000</v>
      </c>
      <c r="F14">
        <f>F4*Salaries!$B4</f>
        <v>110000</v>
      </c>
      <c r="G14">
        <f>G4*Salaries!$B4</f>
        <v>110000</v>
      </c>
      <c r="H14">
        <f>H4*Salaries!$B4</f>
        <v>110000</v>
      </c>
      <c r="I14" s="102">
        <f>SUM(F14:H14)</f>
        <v>330000</v>
      </c>
      <c r="J14" s="103">
        <f>I14+E14</f>
        <v>660000</v>
      </c>
      <c r="K14">
        <f>K4*Salaries!$B4</f>
        <v>110000</v>
      </c>
      <c r="L14">
        <f>L4*Salaries!$B4</f>
        <v>110000</v>
      </c>
      <c r="M14">
        <f>M4*Salaries!$B4</f>
        <v>110000</v>
      </c>
      <c r="N14" s="102">
        <f>SUM(K14:M14)</f>
        <v>330000</v>
      </c>
      <c r="O14">
        <f>O4*Salaries!$B4</f>
        <v>110000</v>
      </c>
      <c r="P14">
        <f>P4*Salaries!$B4</f>
        <v>110000</v>
      </c>
      <c r="Q14">
        <f>Q4*Salaries!$B4</f>
        <v>110000</v>
      </c>
      <c r="R14" s="102">
        <f>SUM(O14:Q14)</f>
        <v>330000</v>
      </c>
      <c r="S14" s="103">
        <f>R14+N14</f>
        <v>660000</v>
      </c>
      <c r="T14" s="107">
        <f>S14+J14</f>
        <v>1320000</v>
      </c>
    </row>
    <row r="15" spans="1:20" ht="12.75">
      <c r="A15" t="s">
        <v>178</v>
      </c>
      <c r="B15">
        <f>B5*Salaries!$B5</f>
        <v>0</v>
      </c>
      <c r="C15">
        <f>C5*Salaries!$B5</f>
        <v>0</v>
      </c>
      <c r="D15">
        <f>D5*Salaries!$B5</f>
        <v>0</v>
      </c>
      <c r="E15" s="102">
        <f aca="true" t="shared" si="4" ref="E15:E20">SUM(B15:D15)</f>
        <v>0</v>
      </c>
      <c r="F15">
        <f>F5*Salaries!$B5</f>
        <v>0</v>
      </c>
      <c r="G15">
        <f>G5*Salaries!$B5</f>
        <v>0</v>
      </c>
      <c r="H15">
        <f>H5*Salaries!$B5</f>
        <v>0</v>
      </c>
      <c r="I15" s="102">
        <f aca="true" t="shared" si="5" ref="I15:I20">SUM(F15:H15)</f>
        <v>0</v>
      </c>
      <c r="J15" s="103">
        <f aca="true" t="shared" si="6" ref="J15:J21">I15+E15</f>
        <v>0</v>
      </c>
      <c r="K15">
        <f>K5*Salaries!$B5</f>
        <v>0</v>
      </c>
      <c r="L15">
        <f>L5*Salaries!$B5</f>
        <v>0</v>
      </c>
      <c r="M15">
        <f>M5*Salaries!$B5</f>
        <v>0</v>
      </c>
      <c r="N15" s="102">
        <f aca="true" t="shared" si="7" ref="N15:N20">SUM(K15:M15)</f>
        <v>0</v>
      </c>
      <c r="O15">
        <f>O5*Salaries!$B5</f>
        <v>0</v>
      </c>
      <c r="P15">
        <f>P5*Salaries!$B5</f>
        <v>0</v>
      </c>
      <c r="Q15">
        <f>Q5*Salaries!$B5</f>
        <v>0</v>
      </c>
      <c r="R15" s="102">
        <f aca="true" t="shared" si="8" ref="R15:R20">SUM(O15:Q15)</f>
        <v>0</v>
      </c>
      <c r="S15" s="103">
        <f aca="true" t="shared" si="9" ref="S15:S21">R15+N15</f>
        <v>0</v>
      </c>
      <c r="T15" s="107">
        <f aca="true" t="shared" si="10" ref="T15:T21">S15+J15</f>
        <v>0</v>
      </c>
    </row>
    <row r="16" spans="1:20" ht="12.75">
      <c r="A16" t="s">
        <v>180</v>
      </c>
      <c r="B16">
        <f>B6*Salaries!$B6</f>
        <v>225000</v>
      </c>
      <c r="C16">
        <f>C6*Salaries!$B6</f>
        <v>225000</v>
      </c>
      <c r="D16">
        <f>D6*Salaries!$B6</f>
        <v>225000</v>
      </c>
      <c r="E16" s="102">
        <f t="shared" si="4"/>
        <v>675000</v>
      </c>
      <c r="F16">
        <f>F6*Salaries!$B6</f>
        <v>225000</v>
      </c>
      <c r="G16">
        <f>G6*Salaries!$B6</f>
        <v>225000</v>
      </c>
      <c r="H16">
        <f>H6*Salaries!$B6</f>
        <v>225000</v>
      </c>
      <c r="I16" s="102">
        <f t="shared" si="5"/>
        <v>675000</v>
      </c>
      <c r="J16" s="103">
        <f t="shared" si="6"/>
        <v>1350000</v>
      </c>
      <c r="K16">
        <f>K6*Salaries!$B6</f>
        <v>225000</v>
      </c>
      <c r="L16">
        <f>L6*Salaries!$B6</f>
        <v>225000</v>
      </c>
      <c r="M16">
        <f>M6*Salaries!$B6</f>
        <v>225000</v>
      </c>
      <c r="N16" s="102">
        <f t="shared" si="7"/>
        <v>675000</v>
      </c>
      <c r="O16">
        <f>O6*Salaries!$B6</f>
        <v>225000</v>
      </c>
      <c r="P16">
        <f>P6*Salaries!$B6</f>
        <v>225000</v>
      </c>
      <c r="Q16">
        <f>Q6*Salaries!$B6</f>
        <v>225000</v>
      </c>
      <c r="R16" s="102">
        <f t="shared" si="8"/>
        <v>675000</v>
      </c>
      <c r="S16" s="103">
        <f t="shared" si="9"/>
        <v>1350000</v>
      </c>
      <c r="T16" s="107">
        <f t="shared" si="10"/>
        <v>2700000</v>
      </c>
    </row>
    <row r="17" spans="1:20" ht="12.75">
      <c r="A17" t="s">
        <v>181</v>
      </c>
      <c r="B17">
        <f>B7*Salaries!$B7</f>
        <v>0</v>
      </c>
      <c r="C17">
        <f>C7*Salaries!$B7</f>
        <v>0</v>
      </c>
      <c r="D17">
        <f>D7*Salaries!$B7</f>
        <v>0</v>
      </c>
      <c r="E17" s="102">
        <f t="shared" si="4"/>
        <v>0</v>
      </c>
      <c r="F17">
        <f>F7*Salaries!$B7</f>
        <v>0</v>
      </c>
      <c r="G17">
        <f>G7*Salaries!$B7</f>
        <v>0</v>
      </c>
      <c r="H17">
        <f>H7*Salaries!$B7</f>
        <v>0</v>
      </c>
      <c r="I17" s="102">
        <f t="shared" si="5"/>
        <v>0</v>
      </c>
      <c r="J17" s="103">
        <f t="shared" si="6"/>
        <v>0</v>
      </c>
      <c r="K17">
        <f>K7*Salaries!$B7</f>
        <v>0</v>
      </c>
      <c r="L17">
        <f>L7*Salaries!$B7</f>
        <v>0</v>
      </c>
      <c r="M17">
        <f>M7*Salaries!$B7</f>
        <v>0</v>
      </c>
      <c r="N17" s="102">
        <f t="shared" si="7"/>
        <v>0</v>
      </c>
      <c r="O17">
        <f>O7*Salaries!$B7</f>
        <v>0</v>
      </c>
      <c r="P17">
        <f>P7*Salaries!$B7</f>
        <v>0</v>
      </c>
      <c r="Q17">
        <f>Q7*Salaries!$B7</f>
        <v>0</v>
      </c>
      <c r="R17" s="102">
        <f t="shared" si="8"/>
        <v>0</v>
      </c>
      <c r="S17" s="103">
        <f t="shared" si="9"/>
        <v>0</v>
      </c>
      <c r="T17" s="107">
        <f t="shared" si="10"/>
        <v>0</v>
      </c>
    </row>
    <row r="18" spans="1:20" ht="12.75">
      <c r="A18" t="s">
        <v>182</v>
      </c>
      <c r="B18">
        <f>B8*Salaries!$B8</f>
        <v>130000</v>
      </c>
      <c r="C18">
        <f>C8*Salaries!$B8</f>
        <v>130000</v>
      </c>
      <c r="D18">
        <f>D8*Salaries!$B8</f>
        <v>130000</v>
      </c>
      <c r="E18" s="102">
        <f t="shared" si="4"/>
        <v>390000</v>
      </c>
      <c r="F18">
        <f>F8*Salaries!$B8</f>
        <v>130000</v>
      </c>
      <c r="G18">
        <f>G8*Salaries!$B8</f>
        <v>130000</v>
      </c>
      <c r="H18">
        <f>H8*Salaries!$B8</f>
        <v>130000</v>
      </c>
      <c r="I18" s="102">
        <f t="shared" si="5"/>
        <v>390000</v>
      </c>
      <c r="J18" s="103">
        <f t="shared" si="6"/>
        <v>780000</v>
      </c>
      <c r="K18">
        <f>K8*Salaries!$B8</f>
        <v>130000</v>
      </c>
      <c r="L18">
        <f>L8*Salaries!$B8</f>
        <v>130000</v>
      </c>
      <c r="M18">
        <f>M8*Salaries!$B8</f>
        <v>130000</v>
      </c>
      <c r="N18" s="102">
        <f t="shared" si="7"/>
        <v>390000</v>
      </c>
      <c r="O18">
        <f>O8*Salaries!$B8</f>
        <v>130000</v>
      </c>
      <c r="P18">
        <f>P8*Salaries!$B8</f>
        <v>130000</v>
      </c>
      <c r="Q18">
        <f>Q8*Salaries!$B8</f>
        <v>130000</v>
      </c>
      <c r="R18" s="102">
        <f t="shared" si="8"/>
        <v>390000</v>
      </c>
      <c r="S18" s="103">
        <f t="shared" si="9"/>
        <v>780000</v>
      </c>
      <c r="T18" s="107">
        <f t="shared" si="10"/>
        <v>1560000</v>
      </c>
    </row>
    <row r="19" spans="1:20" ht="12.75">
      <c r="A19" t="s">
        <v>183</v>
      </c>
      <c r="B19">
        <f>B9*Salaries!$B9</f>
        <v>225000</v>
      </c>
      <c r="C19">
        <f>C9*Salaries!$B9</f>
        <v>225000</v>
      </c>
      <c r="D19">
        <f>D9*Salaries!$B9</f>
        <v>225000</v>
      </c>
      <c r="E19" s="102">
        <f t="shared" si="4"/>
        <v>675000</v>
      </c>
      <c r="F19">
        <f>F9*Salaries!$B9</f>
        <v>225000</v>
      </c>
      <c r="G19">
        <f>G9*Salaries!$B9</f>
        <v>225000</v>
      </c>
      <c r="H19">
        <f>H9*Salaries!$B9</f>
        <v>225000</v>
      </c>
      <c r="I19" s="102">
        <f t="shared" si="5"/>
        <v>675000</v>
      </c>
      <c r="J19" s="103">
        <f t="shared" si="6"/>
        <v>1350000</v>
      </c>
      <c r="K19">
        <f>K9*Salaries!$B9</f>
        <v>225000</v>
      </c>
      <c r="L19">
        <f>L9*Salaries!$B9</f>
        <v>225000</v>
      </c>
      <c r="M19">
        <f>M9*Salaries!$B9</f>
        <v>225000</v>
      </c>
      <c r="N19" s="102">
        <f t="shared" si="7"/>
        <v>675000</v>
      </c>
      <c r="O19">
        <f>O9*Salaries!$B9</f>
        <v>225000</v>
      </c>
      <c r="P19">
        <f>P9*Salaries!$B9</f>
        <v>225000</v>
      </c>
      <c r="Q19">
        <f>Q9*Salaries!$B9</f>
        <v>225000</v>
      </c>
      <c r="R19" s="102">
        <f t="shared" si="8"/>
        <v>675000</v>
      </c>
      <c r="S19" s="103">
        <f t="shared" si="9"/>
        <v>1350000</v>
      </c>
      <c r="T19" s="107">
        <f t="shared" si="10"/>
        <v>2700000</v>
      </c>
    </row>
    <row r="20" spans="1:20" ht="12.75">
      <c r="A20" t="s">
        <v>184</v>
      </c>
      <c r="B20">
        <f>B10*Salaries!$B10</f>
        <v>277500</v>
      </c>
      <c r="C20">
        <f>C10*Salaries!$B10</f>
        <v>277500</v>
      </c>
      <c r="D20">
        <f>D10*Salaries!$B10</f>
        <v>277500</v>
      </c>
      <c r="E20" s="102">
        <f t="shared" si="4"/>
        <v>832500</v>
      </c>
      <c r="F20">
        <f>F10*Salaries!$B10</f>
        <v>277500</v>
      </c>
      <c r="G20">
        <f>G10*Salaries!$B10</f>
        <v>277500</v>
      </c>
      <c r="H20">
        <f>H10*Salaries!$B10</f>
        <v>277500</v>
      </c>
      <c r="I20" s="102">
        <f t="shared" si="5"/>
        <v>832500</v>
      </c>
      <c r="J20" s="103">
        <f t="shared" si="6"/>
        <v>1665000</v>
      </c>
      <c r="K20">
        <f>K10*Salaries!$B10</f>
        <v>277500</v>
      </c>
      <c r="L20">
        <f>L10*Salaries!$B10</f>
        <v>277500</v>
      </c>
      <c r="M20">
        <f>M10*Salaries!$B10</f>
        <v>277500</v>
      </c>
      <c r="N20" s="102">
        <f t="shared" si="7"/>
        <v>832500</v>
      </c>
      <c r="O20">
        <f>O10*Salaries!$B10</f>
        <v>277500</v>
      </c>
      <c r="P20">
        <f>P10*Salaries!$B10</f>
        <v>277500</v>
      </c>
      <c r="Q20">
        <f>Q10*Salaries!$B10</f>
        <v>277500</v>
      </c>
      <c r="R20" s="102">
        <f t="shared" si="8"/>
        <v>832500</v>
      </c>
      <c r="S20" s="103">
        <f t="shared" si="9"/>
        <v>1665000</v>
      </c>
      <c r="T20" s="107">
        <f t="shared" si="10"/>
        <v>3330000</v>
      </c>
    </row>
    <row r="21" spans="1:20" s="3" customFormat="1" ht="12.75">
      <c r="A21" s="3" t="s">
        <v>127</v>
      </c>
      <c r="B21" s="233">
        <f aca="true" t="shared" si="11" ref="B21:I21">SUM(B14:B20)</f>
        <v>967500</v>
      </c>
      <c r="C21" s="3">
        <f t="shared" si="11"/>
        <v>967500</v>
      </c>
      <c r="D21" s="3">
        <f t="shared" si="11"/>
        <v>967500</v>
      </c>
      <c r="E21" s="4">
        <f t="shared" si="11"/>
        <v>2902500</v>
      </c>
      <c r="F21" s="3">
        <f t="shared" si="11"/>
        <v>967500</v>
      </c>
      <c r="G21" s="3">
        <f t="shared" si="11"/>
        <v>967500</v>
      </c>
      <c r="H21" s="3">
        <f t="shared" si="11"/>
        <v>967500</v>
      </c>
      <c r="I21" s="4">
        <f t="shared" si="11"/>
        <v>2902500</v>
      </c>
      <c r="J21" s="105">
        <f t="shared" si="6"/>
        <v>5805000</v>
      </c>
      <c r="K21" s="3">
        <f aca="true" t="shared" si="12" ref="K21:R21">SUM(K14:K20)</f>
        <v>967500</v>
      </c>
      <c r="L21" s="3">
        <f t="shared" si="12"/>
        <v>967500</v>
      </c>
      <c r="M21" s="3">
        <f t="shared" si="12"/>
        <v>967500</v>
      </c>
      <c r="N21" s="4">
        <f t="shared" si="12"/>
        <v>2902500</v>
      </c>
      <c r="O21" s="3">
        <f t="shared" si="12"/>
        <v>967500</v>
      </c>
      <c r="P21" s="3">
        <f t="shared" si="12"/>
        <v>967500</v>
      </c>
      <c r="Q21" s="3">
        <f t="shared" si="12"/>
        <v>967500</v>
      </c>
      <c r="R21" s="4">
        <f t="shared" si="12"/>
        <v>2902500</v>
      </c>
      <c r="S21" s="105">
        <f t="shared" si="9"/>
        <v>5805000</v>
      </c>
      <c r="T21" s="108">
        <f t="shared" si="10"/>
        <v>11610000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="145" zoomScaleNormal="145" zoomScalePageLayoutView="0" workbookViewId="0" topLeftCell="A1">
      <selection activeCell="G4" sqref="G4"/>
    </sheetView>
  </sheetViews>
  <sheetFormatPr defaultColWidth="9.33203125" defaultRowHeight="12.75"/>
  <cols>
    <col min="5" max="5" width="9.33203125" style="102" customWidth="1"/>
    <col min="9" max="9" width="9.33203125" style="102" customWidth="1"/>
    <col min="10" max="10" width="9.33203125" style="103" customWidth="1"/>
    <col min="14" max="14" width="9.33203125" style="102" customWidth="1"/>
    <col min="18" max="18" width="9.33203125" style="102" customWidth="1"/>
    <col min="19" max="19" width="9.33203125" style="103" customWidth="1"/>
    <col min="20" max="20" width="9.33203125" style="107" customWidth="1"/>
  </cols>
  <sheetData>
    <row r="1" spans="1:20" s="3" customFormat="1" ht="12.75">
      <c r="A1" s="3" t="s">
        <v>177</v>
      </c>
      <c r="E1" s="4"/>
      <c r="I1" s="4"/>
      <c r="J1" s="105"/>
      <c r="N1" s="4"/>
      <c r="R1" s="4"/>
      <c r="S1" s="105"/>
      <c r="T1" s="108"/>
    </row>
    <row r="2" spans="2:20" s="3" customFormat="1" ht="12.75"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106</v>
      </c>
      <c r="I2" s="4" t="s">
        <v>9</v>
      </c>
      <c r="J2" s="105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107</v>
      </c>
      <c r="R2" s="4" t="s">
        <v>18</v>
      </c>
      <c r="S2" s="105" t="s">
        <v>19</v>
      </c>
      <c r="T2" s="108">
        <v>2005</v>
      </c>
    </row>
    <row r="3" ht="12.75">
      <c r="A3" t="s">
        <v>185</v>
      </c>
    </row>
    <row r="4" spans="1:20" ht="12.75">
      <c r="A4" t="s">
        <v>179</v>
      </c>
      <c r="B4" s="109">
        <v>5</v>
      </c>
      <c r="C4" s="109">
        <v>5</v>
      </c>
      <c r="D4" s="109">
        <v>5</v>
      </c>
      <c r="E4" s="102">
        <f>D4</f>
        <v>5</v>
      </c>
      <c r="F4" s="109">
        <v>5</v>
      </c>
      <c r="G4" s="109">
        <v>5</v>
      </c>
      <c r="H4" s="109">
        <v>5</v>
      </c>
      <c r="I4" s="102">
        <f>H4</f>
        <v>5</v>
      </c>
      <c r="J4" s="103">
        <f>I4</f>
        <v>5</v>
      </c>
      <c r="K4" s="109">
        <v>5</v>
      </c>
      <c r="L4" s="109">
        <v>5</v>
      </c>
      <c r="M4" s="109">
        <v>5</v>
      </c>
      <c r="N4" s="102">
        <f>M4</f>
        <v>5</v>
      </c>
      <c r="O4" s="109">
        <v>5</v>
      </c>
      <c r="P4" s="109">
        <v>5</v>
      </c>
      <c r="Q4" s="109">
        <v>5</v>
      </c>
      <c r="R4" s="102">
        <f>Q4</f>
        <v>5</v>
      </c>
      <c r="S4" s="103">
        <f>R4</f>
        <v>5</v>
      </c>
      <c r="T4" s="107">
        <f>S4</f>
        <v>5</v>
      </c>
    </row>
    <row r="5" spans="1:20" ht="12.75">
      <c r="A5" t="s">
        <v>178</v>
      </c>
      <c r="B5" s="109"/>
      <c r="C5" s="109"/>
      <c r="D5" s="109"/>
      <c r="E5" s="102">
        <f aca="true" t="shared" si="0" ref="E5:E10">D5</f>
        <v>0</v>
      </c>
      <c r="F5" s="109"/>
      <c r="G5" s="109"/>
      <c r="H5" s="109"/>
      <c r="I5" s="102">
        <f aca="true" t="shared" si="1" ref="I5:J11">H5</f>
        <v>0</v>
      </c>
      <c r="J5" s="103">
        <f t="shared" si="1"/>
        <v>0</v>
      </c>
      <c r="K5" s="109"/>
      <c r="L5" s="109"/>
      <c r="M5" s="109"/>
      <c r="N5" s="102">
        <f aca="true" t="shared" si="2" ref="N5:N10">M5</f>
        <v>0</v>
      </c>
      <c r="O5" s="109"/>
      <c r="P5" s="109"/>
      <c r="Q5" s="109"/>
      <c r="R5" s="102">
        <f aca="true" t="shared" si="3" ref="R5:T11">Q5</f>
        <v>0</v>
      </c>
      <c r="S5" s="103">
        <f t="shared" si="3"/>
        <v>0</v>
      </c>
      <c r="T5" s="107">
        <f t="shared" si="3"/>
        <v>0</v>
      </c>
    </row>
    <row r="6" spans="1:20" ht="12.75">
      <c r="A6" t="s">
        <v>180</v>
      </c>
      <c r="B6" s="109">
        <v>1</v>
      </c>
      <c r="C6" s="109">
        <v>1</v>
      </c>
      <c r="D6" s="109">
        <v>1</v>
      </c>
      <c r="E6" s="102">
        <f t="shared" si="0"/>
        <v>1</v>
      </c>
      <c r="F6" s="109">
        <v>1</v>
      </c>
      <c r="G6" s="109">
        <v>1</v>
      </c>
      <c r="H6" s="109">
        <v>1</v>
      </c>
      <c r="I6" s="102">
        <f t="shared" si="1"/>
        <v>1</v>
      </c>
      <c r="J6" s="103">
        <f t="shared" si="1"/>
        <v>1</v>
      </c>
      <c r="K6" s="109">
        <v>1</v>
      </c>
      <c r="L6" s="109">
        <v>1</v>
      </c>
      <c r="M6" s="109">
        <v>1</v>
      </c>
      <c r="N6" s="102">
        <f t="shared" si="2"/>
        <v>1</v>
      </c>
      <c r="O6" s="109">
        <v>1</v>
      </c>
      <c r="P6" s="109">
        <v>1</v>
      </c>
      <c r="Q6" s="109">
        <v>1</v>
      </c>
      <c r="R6" s="102">
        <f t="shared" si="3"/>
        <v>1</v>
      </c>
      <c r="S6" s="103">
        <f t="shared" si="3"/>
        <v>1</v>
      </c>
      <c r="T6" s="107">
        <f t="shared" si="3"/>
        <v>1</v>
      </c>
    </row>
    <row r="7" spans="1:20" ht="12.75">
      <c r="A7" t="s">
        <v>181</v>
      </c>
      <c r="B7" s="109">
        <v>1</v>
      </c>
      <c r="C7" s="109">
        <v>1</v>
      </c>
      <c r="D7" s="109">
        <v>1</v>
      </c>
      <c r="E7" s="102">
        <f t="shared" si="0"/>
        <v>1</v>
      </c>
      <c r="F7" s="109">
        <v>1</v>
      </c>
      <c r="G7" s="109">
        <v>1</v>
      </c>
      <c r="H7" s="109">
        <v>1</v>
      </c>
      <c r="I7" s="102">
        <f t="shared" si="1"/>
        <v>1</v>
      </c>
      <c r="J7" s="103">
        <f t="shared" si="1"/>
        <v>1</v>
      </c>
      <c r="K7" s="109">
        <v>1</v>
      </c>
      <c r="L7" s="109">
        <v>1</v>
      </c>
      <c r="M7" s="109">
        <v>1</v>
      </c>
      <c r="N7" s="102">
        <f t="shared" si="2"/>
        <v>1</v>
      </c>
      <c r="O7" s="109">
        <v>1</v>
      </c>
      <c r="P7" s="109">
        <v>1</v>
      </c>
      <c r="Q7" s="109">
        <v>1</v>
      </c>
      <c r="R7" s="102">
        <f t="shared" si="3"/>
        <v>1</v>
      </c>
      <c r="S7" s="103">
        <f t="shared" si="3"/>
        <v>1</v>
      </c>
      <c r="T7" s="107">
        <f t="shared" si="3"/>
        <v>1</v>
      </c>
    </row>
    <row r="8" spans="1:20" ht="12.75">
      <c r="A8" t="s">
        <v>182</v>
      </c>
      <c r="B8" s="109">
        <v>4</v>
      </c>
      <c r="C8" s="109">
        <v>4</v>
      </c>
      <c r="D8" s="109">
        <v>4</v>
      </c>
      <c r="E8" s="102">
        <f t="shared" si="0"/>
        <v>4</v>
      </c>
      <c r="F8" s="109">
        <v>4</v>
      </c>
      <c r="G8" s="109">
        <v>4</v>
      </c>
      <c r="H8" s="109">
        <v>4</v>
      </c>
      <c r="I8" s="102">
        <f t="shared" si="1"/>
        <v>4</v>
      </c>
      <c r="J8" s="103">
        <f t="shared" si="1"/>
        <v>4</v>
      </c>
      <c r="K8" s="109">
        <v>4</v>
      </c>
      <c r="L8" s="109">
        <v>4</v>
      </c>
      <c r="M8" s="109">
        <v>4</v>
      </c>
      <c r="N8" s="102">
        <f t="shared" si="2"/>
        <v>4</v>
      </c>
      <c r="O8" s="109">
        <v>4</v>
      </c>
      <c r="P8" s="109">
        <v>4</v>
      </c>
      <c r="Q8" s="109">
        <v>4</v>
      </c>
      <c r="R8" s="102">
        <f t="shared" si="3"/>
        <v>4</v>
      </c>
      <c r="S8" s="103">
        <f t="shared" si="3"/>
        <v>4</v>
      </c>
      <c r="T8" s="107">
        <f t="shared" si="3"/>
        <v>4</v>
      </c>
    </row>
    <row r="9" spans="1:20" ht="12.75">
      <c r="A9" t="s">
        <v>183</v>
      </c>
      <c r="B9" s="109">
        <v>9</v>
      </c>
      <c r="C9" s="109">
        <v>9</v>
      </c>
      <c r="D9" s="109">
        <v>9</v>
      </c>
      <c r="E9" s="102">
        <f t="shared" si="0"/>
        <v>9</v>
      </c>
      <c r="F9" s="109">
        <v>9</v>
      </c>
      <c r="G9" s="109">
        <v>9</v>
      </c>
      <c r="H9" s="109">
        <v>9</v>
      </c>
      <c r="I9" s="102">
        <f t="shared" si="1"/>
        <v>9</v>
      </c>
      <c r="J9" s="103">
        <f t="shared" si="1"/>
        <v>9</v>
      </c>
      <c r="K9" s="109">
        <v>9</v>
      </c>
      <c r="L9" s="109">
        <v>9</v>
      </c>
      <c r="M9" s="109">
        <v>9</v>
      </c>
      <c r="N9" s="102">
        <f t="shared" si="2"/>
        <v>9</v>
      </c>
      <c r="O9" s="109">
        <v>9</v>
      </c>
      <c r="P9" s="109">
        <v>9</v>
      </c>
      <c r="Q9" s="109">
        <v>9</v>
      </c>
      <c r="R9" s="102">
        <f t="shared" si="3"/>
        <v>9</v>
      </c>
      <c r="S9" s="103">
        <f t="shared" si="3"/>
        <v>9</v>
      </c>
      <c r="T9" s="107">
        <f t="shared" si="3"/>
        <v>9</v>
      </c>
    </row>
    <row r="10" spans="1:20" ht="12.75">
      <c r="A10" t="s">
        <v>184</v>
      </c>
      <c r="B10" s="109">
        <v>20</v>
      </c>
      <c r="C10" s="109">
        <v>20</v>
      </c>
      <c r="D10" s="109">
        <v>20</v>
      </c>
      <c r="E10" s="102">
        <f t="shared" si="0"/>
        <v>20</v>
      </c>
      <c r="F10" s="109">
        <v>20</v>
      </c>
      <c r="G10" s="109">
        <v>20</v>
      </c>
      <c r="H10" s="109">
        <v>20</v>
      </c>
      <c r="I10" s="102">
        <f t="shared" si="1"/>
        <v>20</v>
      </c>
      <c r="J10" s="103">
        <f t="shared" si="1"/>
        <v>20</v>
      </c>
      <c r="K10" s="109">
        <v>20</v>
      </c>
      <c r="L10" s="109">
        <v>20</v>
      </c>
      <c r="M10" s="109">
        <v>20</v>
      </c>
      <c r="N10" s="102">
        <f t="shared" si="2"/>
        <v>20</v>
      </c>
      <c r="O10" s="109">
        <v>20</v>
      </c>
      <c r="P10" s="109">
        <v>20</v>
      </c>
      <c r="Q10" s="109">
        <v>20</v>
      </c>
      <c r="R10" s="102">
        <f t="shared" si="3"/>
        <v>20</v>
      </c>
      <c r="S10" s="103">
        <f t="shared" si="3"/>
        <v>20</v>
      </c>
      <c r="T10" s="107">
        <f t="shared" si="3"/>
        <v>20</v>
      </c>
    </row>
    <row r="11" spans="1:20" s="3" customFormat="1" ht="12.75">
      <c r="A11" s="3" t="s">
        <v>127</v>
      </c>
      <c r="B11" s="3">
        <f>SUM(B4:B10)</f>
        <v>40</v>
      </c>
      <c r="C11" s="3">
        <f>SUM(C4:C10)</f>
        <v>40</v>
      </c>
      <c r="D11" s="3">
        <f>SUM(D4:D10)</f>
        <v>40</v>
      </c>
      <c r="E11" s="4">
        <f>D11</f>
        <v>40</v>
      </c>
      <c r="F11" s="3">
        <f>SUM(F4:F10)</f>
        <v>40</v>
      </c>
      <c r="G11" s="3">
        <f>SUM(G4:G10)</f>
        <v>40</v>
      </c>
      <c r="H11" s="3">
        <f>SUM(H4:H10)</f>
        <v>40</v>
      </c>
      <c r="I11" s="4">
        <f>H11</f>
        <v>40</v>
      </c>
      <c r="J11" s="105">
        <f t="shared" si="1"/>
        <v>40</v>
      </c>
      <c r="K11" s="3">
        <f>SUM(K4:K10)</f>
        <v>40</v>
      </c>
      <c r="L11" s="3">
        <f>SUM(L4:L10)</f>
        <v>40</v>
      </c>
      <c r="M11" s="3">
        <f>SUM(M4:M10)</f>
        <v>40</v>
      </c>
      <c r="N11" s="4">
        <f>M11</f>
        <v>40</v>
      </c>
      <c r="O11" s="3">
        <f>SUM(O4:O10)</f>
        <v>40</v>
      </c>
      <c r="P11" s="3">
        <f>SUM(P4:P10)</f>
        <v>40</v>
      </c>
      <c r="Q11" s="3">
        <f>SUM(Q4:Q10)</f>
        <v>40</v>
      </c>
      <c r="R11" s="4">
        <f>Q11</f>
        <v>40</v>
      </c>
      <c r="S11" s="105">
        <f t="shared" si="3"/>
        <v>40</v>
      </c>
      <c r="T11" s="108">
        <f t="shared" si="3"/>
        <v>40</v>
      </c>
    </row>
    <row r="12" spans="5:20" s="3" customFormat="1" ht="12.75">
      <c r="E12" s="4"/>
      <c r="I12" s="4"/>
      <c r="J12" s="105"/>
      <c r="N12" s="4"/>
      <c r="R12" s="4"/>
      <c r="S12" s="105"/>
      <c r="T12" s="108"/>
    </row>
    <row r="13" spans="1:20" s="3" customFormat="1" ht="12.75">
      <c r="A13" s="3" t="s">
        <v>185</v>
      </c>
      <c r="E13" s="4"/>
      <c r="I13" s="4"/>
      <c r="J13" s="105"/>
      <c r="N13" s="4"/>
      <c r="R13" s="4"/>
      <c r="S13" s="105"/>
      <c r="T13" s="108"/>
    </row>
    <row r="14" spans="1:20" ht="12.75">
      <c r="A14" t="s">
        <v>179</v>
      </c>
      <c r="B14">
        <f>B4*Salaries!$B4</f>
        <v>275000</v>
      </c>
      <c r="C14">
        <f>C4*Salaries!$B4</f>
        <v>275000</v>
      </c>
      <c r="D14">
        <f>D4*Salaries!$B4</f>
        <v>275000</v>
      </c>
      <c r="E14" s="102">
        <f>SUM(B14:D14)</f>
        <v>825000</v>
      </c>
      <c r="F14">
        <f>F4*Salaries!$B4</f>
        <v>275000</v>
      </c>
      <c r="G14">
        <f>G4*Salaries!$B4</f>
        <v>275000</v>
      </c>
      <c r="H14">
        <f>H4*Salaries!$B4</f>
        <v>275000</v>
      </c>
      <c r="I14" s="102">
        <f>SUM(F14:H14)</f>
        <v>825000</v>
      </c>
      <c r="J14" s="103">
        <f>I14+E14</f>
        <v>1650000</v>
      </c>
      <c r="K14">
        <f>K4*Salaries!$B4</f>
        <v>275000</v>
      </c>
      <c r="L14">
        <f>L4*Salaries!$B4</f>
        <v>275000</v>
      </c>
      <c r="M14">
        <f>M4*Salaries!$B4</f>
        <v>275000</v>
      </c>
      <c r="N14" s="102">
        <f>SUM(K14:M14)</f>
        <v>825000</v>
      </c>
      <c r="O14">
        <f>O4*Salaries!$B4</f>
        <v>275000</v>
      </c>
      <c r="P14">
        <f>P4*Salaries!$B4</f>
        <v>275000</v>
      </c>
      <c r="Q14">
        <f>Q4*Salaries!$B4</f>
        <v>275000</v>
      </c>
      <c r="R14" s="102">
        <f>SUM(O14:Q14)</f>
        <v>825000</v>
      </c>
      <c r="S14" s="103">
        <f>R14+N14</f>
        <v>1650000</v>
      </c>
      <c r="T14" s="107">
        <f>S14+J14</f>
        <v>3300000</v>
      </c>
    </row>
    <row r="15" spans="1:20" ht="12.75">
      <c r="A15" t="s">
        <v>178</v>
      </c>
      <c r="B15">
        <f>B5*Salaries!$B5</f>
        <v>0</v>
      </c>
      <c r="C15">
        <f>C5*Salaries!$B5</f>
        <v>0</v>
      </c>
      <c r="D15">
        <f>D5*Salaries!$B5</f>
        <v>0</v>
      </c>
      <c r="E15" s="102">
        <f aca="true" t="shared" si="4" ref="E15:E20">SUM(B15:D15)</f>
        <v>0</v>
      </c>
      <c r="F15">
        <f>F5*Salaries!$B5</f>
        <v>0</v>
      </c>
      <c r="G15">
        <f>G5*Salaries!$B5</f>
        <v>0</v>
      </c>
      <c r="H15">
        <f>H5*Salaries!$B5</f>
        <v>0</v>
      </c>
      <c r="I15" s="102">
        <f aca="true" t="shared" si="5" ref="I15:I20">SUM(F15:H15)</f>
        <v>0</v>
      </c>
      <c r="J15" s="103">
        <f aca="true" t="shared" si="6" ref="J15:J21">I15+E15</f>
        <v>0</v>
      </c>
      <c r="K15">
        <f>K5*Salaries!$B5</f>
        <v>0</v>
      </c>
      <c r="L15">
        <f>L5*Salaries!$B5</f>
        <v>0</v>
      </c>
      <c r="M15">
        <f>M5*Salaries!$B5</f>
        <v>0</v>
      </c>
      <c r="N15" s="102">
        <f aca="true" t="shared" si="7" ref="N15:N20">SUM(K15:M15)</f>
        <v>0</v>
      </c>
      <c r="O15">
        <f>O5*Salaries!$B5</f>
        <v>0</v>
      </c>
      <c r="P15">
        <f>P5*Salaries!$B5</f>
        <v>0</v>
      </c>
      <c r="Q15">
        <f>Q5*Salaries!$B5</f>
        <v>0</v>
      </c>
      <c r="R15" s="102">
        <f aca="true" t="shared" si="8" ref="R15:R20">SUM(O15:Q15)</f>
        <v>0</v>
      </c>
      <c r="S15" s="103">
        <f aca="true" t="shared" si="9" ref="S15:S21">R15+N15</f>
        <v>0</v>
      </c>
      <c r="T15" s="107">
        <f aca="true" t="shared" si="10" ref="T15:T21">S15+J15</f>
        <v>0</v>
      </c>
    </row>
    <row r="16" spans="1:20" ht="12.75">
      <c r="A16" t="s">
        <v>180</v>
      </c>
      <c r="B16">
        <f>B6*Salaries!$B6</f>
        <v>225000</v>
      </c>
      <c r="C16">
        <f>C6*Salaries!$B6</f>
        <v>225000</v>
      </c>
      <c r="D16">
        <f>D6*Salaries!$B6</f>
        <v>225000</v>
      </c>
      <c r="E16" s="102">
        <f t="shared" si="4"/>
        <v>675000</v>
      </c>
      <c r="F16">
        <f>F6*Salaries!$B6</f>
        <v>225000</v>
      </c>
      <c r="G16">
        <f>G6*Salaries!$B6</f>
        <v>225000</v>
      </c>
      <c r="H16">
        <f>H6*Salaries!$B6</f>
        <v>225000</v>
      </c>
      <c r="I16" s="102">
        <f t="shared" si="5"/>
        <v>675000</v>
      </c>
      <c r="J16" s="103">
        <f t="shared" si="6"/>
        <v>1350000</v>
      </c>
      <c r="K16">
        <f>K6*Salaries!$B6</f>
        <v>225000</v>
      </c>
      <c r="L16">
        <f>L6*Salaries!$B6</f>
        <v>225000</v>
      </c>
      <c r="M16">
        <f>M6*Salaries!$B6</f>
        <v>225000</v>
      </c>
      <c r="N16" s="102">
        <f t="shared" si="7"/>
        <v>675000</v>
      </c>
      <c r="O16">
        <f>O6*Salaries!$B6</f>
        <v>225000</v>
      </c>
      <c r="P16">
        <f>P6*Salaries!$B6</f>
        <v>225000</v>
      </c>
      <c r="Q16">
        <f>Q6*Salaries!$B6</f>
        <v>225000</v>
      </c>
      <c r="R16" s="102">
        <f t="shared" si="8"/>
        <v>675000</v>
      </c>
      <c r="S16" s="103">
        <f t="shared" si="9"/>
        <v>1350000</v>
      </c>
      <c r="T16" s="107">
        <f t="shared" si="10"/>
        <v>2700000</v>
      </c>
    </row>
    <row r="17" spans="1:20" ht="12.75">
      <c r="A17" t="s">
        <v>181</v>
      </c>
      <c r="B17">
        <f>B7*Salaries!$B7</f>
        <v>125000</v>
      </c>
      <c r="C17">
        <f>C7*Salaries!$B7</f>
        <v>125000</v>
      </c>
      <c r="D17">
        <f>D7*Salaries!$B7</f>
        <v>125000</v>
      </c>
      <c r="E17" s="102">
        <f t="shared" si="4"/>
        <v>375000</v>
      </c>
      <c r="F17">
        <f>F7*Salaries!$B7</f>
        <v>125000</v>
      </c>
      <c r="G17">
        <f>G7*Salaries!$B7</f>
        <v>125000</v>
      </c>
      <c r="H17">
        <f>H7*Salaries!$B7</f>
        <v>125000</v>
      </c>
      <c r="I17" s="102">
        <f t="shared" si="5"/>
        <v>375000</v>
      </c>
      <c r="J17" s="103">
        <f t="shared" si="6"/>
        <v>750000</v>
      </c>
      <c r="K17">
        <f>K7*Salaries!$B7</f>
        <v>125000</v>
      </c>
      <c r="L17">
        <f>L7*Salaries!$B7</f>
        <v>125000</v>
      </c>
      <c r="M17">
        <f>M7*Salaries!$B7</f>
        <v>125000</v>
      </c>
      <c r="N17" s="102">
        <f t="shared" si="7"/>
        <v>375000</v>
      </c>
      <c r="O17">
        <f>O7*Salaries!$B7</f>
        <v>125000</v>
      </c>
      <c r="P17">
        <f>P7*Salaries!$B7</f>
        <v>125000</v>
      </c>
      <c r="Q17">
        <f>Q7*Salaries!$B7</f>
        <v>125000</v>
      </c>
      <c r="R17" s="102">
        <f t="shared" si="8"/>
        <v>375000</v>
      </c>
      <c r="S17" s="103">
        <f t="shared" si="9"/>
        <v>750000</v>
      </c>
      <c r="T17" s="107">
        <f t="shared" si="10"/>
        <v>1500000</v>
      </c>
    </row>
    <row r="18" spans="1:20" ht="12.75">
      <c r="A18" t="s">
        <v>182</v>
      </c>
      <c r="B18">
        <f>B8*Salaries!$B8</f>
        <v>260000</v>
      </c>
      <c r="C18">
        <f>C8*Salaries!$B8</f>
        <v>260000</v>
      </c>
      <c r="D18">
        <f>D8*Salaries!$B8</f>
        <v>260000</v>
      </c>
      <c r="E18" s="102">
        <f t="shared" si="4"/>
        <v>780000</v>
      </c>
      <c r="F18">
        <f>F8*Salaries!$B8</f>
        <v>260000</v>
      </c>
      <c r="G18">
        <f>G8*Salaries!$B8</f>
        <v>260000</v>
      </c>
      <c r="H18">
        <f>H8*Salaries!$B8</f>
        <v>260000</v>
      </c>
      <c r="I18" s="102">
        <f t="shared" si="5"/>
        <v>780000</v>
      </c>
      <c r="J18" s="103">
        <f t="shared" si="6"/>
        <v>1560000</v>
      </c>
      <c r="K18">
        <f>K8*Salaries!$B8</f>
        <v>260000</v>
      </c>
      <c r="L18">
        <f>L8*Salaries!$B8</f>
        <v>260000</v>
      </c>
      <c r="M18">
        <f>M8*Salaries!$B8</f>
        <v>260000</v>
      </c>
      <c r="N18" s="102">
        <f t="shared" si="7"/>
        <v>780000</v>
      </c>
      <c r="O18">
        <f>O8*Salaries!$B8</f>
        <v>260000</v>
      </c>
      <c r="P18">
        <f>P8*Salaries!$B8</f>
        <v>260000</v>
      </c>
      <c r="Q18">
        <f>Q8*Salaries!$B8</f>
        <v>260000</v>
      </c>
      <c r="R18" s="102">
        <f t="shared" si="8"/>
        <v>780000</v>
      </c>
      <c r="S18" s="103">
        <f t="shared" si="9"/>
        <v>1560000</v>
      </c>
      <c r="T18" s="107">
        <f t="shared" si="10"/>
        <v>3120000</v>
      </c>
    </row>
    <row r="19" spans="1:20" ht="12.75">
      <c r="A19" t="s">
        <v>183</v>
      </c>
      <c r="B19">
        <f>B9*Salaries!$B9</f>
        <v>405000</v>
      </c>
      <c r="C19">
        <f>C9*Salaries!$B9</f>
        <v>405000</v>
      </c>
      <c r="D19">
        <f>D9*Salaries!$B9</f>
        <v>405000</v>
      </c>
      <c r="E19" s="102">
        <f t="shared" si="4"/>
        <v>1215000</v>
      </c>
      <c r="F19">
        <f>F9*Salaries!$B9</f>
        <v>405000</v>
      </c>
      <c r="G19">
        <f>G9*Salaries!$B9</f>
        <v>405000</v>
      </c>
      <c r="H19">
        <f>H9*Salaries!$B9</f>
        <v>405000</v>
      </c>
      <c r="I19" s="102">
        <f t="shared" si="5"/>
        <v>1215000</v>
      </c>
      <c r="J19" s="103">
        <f t="shared" si="6"/>
        <v>2430000</v>
      </c>
      <c r="K19">
        <f>K9*Salaries!$B9</f>
        <v>405000</v>
      </c>
      <c r="L19">
        <f>L9*Salaries!$B9</f>
        <v>405000</v>
      </c>
      <c r="M19">
        <f>M9*Salaries!$B9</f>
        <v>405000</v>
      </c>
      <c r="N19" s="102">
        <f t="shared" si="7"/>
        <v>1215000</v>
      </c>
      <c r="O19">
        <f>O9*Salaries!$B9</f>
        <v>405000</v>
      </c>
      <c r="P19">
        <f>P9*Salaries!$B9</f>
        <v>405000</v>
      </c>
      <c r="Q19">
        <f>Q9*Salaries!$B9</f>
        <v>405000</v>
      </c>
      <c r="R19" s="102">
        <f t="shared" si="8"/>
        <v>1215000</v>
      </c>
      <c r="S19" s="103">
        <f t="shared" si="9"/>
        <v>2430000</v>
      </c>
      <c r="T19" s="107">
        <f t="shared" si="10"/>
        <v>4860000</v>
      </c>
    </row>
    <row r="20" spans="1:20" ht="12.75">
      <c r="A20" t="s">
        <v>184</v>
      </c>
      <c r="B20">
        <f>B10*Salaries!$B10</f>
        <v>370000</v>
      </c>
      <c r="C20">
        <f>C10*Salaries!$B10</f>
        <v>370000</v>
      </c>
      <c r="D20">
        <f>D10*Salaries!$B10</f>
        <v>370000</v>
      </c>
      <c r="E20" s="102">
        <f t="shared" si="4"/>
        <v>1110000</v>
      </c>
      <c r="F20">
        <f>F10*Salaries!$B10</f>
        <v>370000</v>
      </c>
      <c r="G20">
        <f>G10*Salaries!$B10</f>
        <v>370000</v>
      </c>
      <c r="H20">
        <f>H10*Salaries!$B10</f>
        <v>370000</v>
      </c>
      <c r="I20" s="102">
        <f t="shared" si="5"/>
        <v>1110000</v>
      </c>
      <c r="J20" s="103">
        <f t="shared" si="6"/>
        <v>2220000</v>
      </c>
      <c r="K20">
        <f>K10*Salaries!$B10</f>
        <v>370000</v>
      </c>
      <c r="L20">
        <f>L10*Salaries!$B10</f>
        <v>370000</v>
      </c>
      <c r="M20">
        <f>M10*Salaries!$B10</f>
        <v>370000</v>
      </c>
      <c r="N20" s="102">
        <f t="shared" si="7"/>
        <v>1110000</v>
      </c>
      <c r="O20">
        <f>O10*Salaries!$B10</f>
        <v>370000</v>
      </c>
      <c r="P20">
        <f>P10*Salaries!$B10</f>
        <v>370000</v>
      </c>
      <c r="Q20">
        <f>Q10*Salaries!$B10</f>
        <v>370000</v>
      </c>
      <c r="R20" s="102">
        <f t="shared" si="8"/>
        <v>1110000</v>
      </c>
      <c r="S20" s="103">
        <f t="shared" si="9"/>
        <v>2220000</v>
      </c>
      <c r="T20" s="107">
        <f t="shared" si="10"/>
        <v>4440000</v>
      </c>
    </row>
    <row r="21" spans="1:20" s="3" customFormat="1" ht="12.75">
      <c r="A21" s="3" t="s">
        <v>127</v>
      </c>
      <c r="B21" s="233">
        <f aca="true" t="shared" si="11" ref="B21:I21">SUM(B14:B20)</f>
        <v>1660000</v>
      </c>
      <c r="C21" s="3">
        <f t="shared" si="11"/>
        <v>1660000</v>
      </c>
      <c r="D21" s="3">
        <f t="shared" si="11"/>
        <v>1660000</v>
      </c>
      <c r="E21" s="4">
        <f t="shared" si="11"/>
        <v>4980000</v>
      </c>
      <c r="F21" s="3">
        <f t="shared" si="11"/>
        <v>1660000</v>
      </c>
      <c r="G21" s="3">
        <f t="shared" si="11"/>
        <v>1660000</v>
      </c>
      <c r="H21" s="3">
        <f t="shared" si="11"/>
        <v>1660000</v>
      </c>
      <c r="I21" s="4">
        <f t="shared" si="11"/>
        <v>4980000</v>
      </c>
      <c r="J21" s="105">
        <f t="shared" si="6"/>
        <v>9960000</v>
      </c>
      <c r="K21" s="3">
        <f aca="true" t="shared" si="12" ref="K21:R21">SUM(K14:K20)</f>
        <v>1660000</v>
      </c>
      <c r="L21" s="3">
        <f t="shared" si="12"/>
        <v>1660000</v>
      </c>
      <c r="M21" s="3">
        <f t="shared" si="12"/>
        <v>1660000</v>
      </c>
      <c r="N21" s="4">
        <f t="shared" si="12"/>
        <v>4980000</v>
      </c>
      <c r="O21" s="3">
        <f t="shared" si="12"/>
        <v>1660000</v>
      </c>
      <c r="P21" s="3">
        <f t="shared" si="12"/>
        <v>1660000</v>
      </c>
      <c r="Q21" s="3">
        <f t="shared" si="12"/>
        <v>1660000</v>
      </c>
      <c r="R21" s="4">
        <f t="shared" si="12"/>
        <v>4980000</v>
      </c>
      <c r="S21" s="105">
        <f t="shared" si="9"/>
        <v>9960000</v>
      </c>
      <c r="T21" s="108">
        <f t="shared" si="10"/>
        <v>19920000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10"/>
  <sheetViews>
    <sheetView zoomScale="145" zoomScaleNormal="145" zoomScalePageLayoutView="0" workbookViewId="0" topLeftCell="A1">
      <selection activeCell="B2" sqref="B2"/>
    </sheetView>
  </sheetViews>
  <sheetFormatPr defaultColWidth="9.33203125" defaultRowHeight="12.75"/>
  <sheetData>
    <row r="3" ht="12.75">
      <c r="B3" s="15" t="s">
        <v>186</v>
      </c>
    </row>
    <row r="4" spans="1:2" ht="12.75">
      <c r="A4" t="s">
        <v>179</v>
      </c>
      <c r="B4" s="109">
        <v>55000</v>
      </c>
    </row>
    <row r="5" spans="1:2" ht="12.75">
      <c r="A5" t="s">
        <v>178</v>
      </c>
      <c r="B5" s="109">
        <v>550000</v>
      </c>
    </row>
    <row r="6" spans="1:2" ht="12.75">
      <c r="A6" t="s">
        <v>180</v>
      </c>
      <c r="B6" s="109">
        <v>225000</v>
      </c>
    </row>
    <row r="7" spans="1:2" ht="12.75">
      <c r="A7" t="s">
        <v>181</v>
      </c>
      <c r="B7" s="109">
        <v>125000</v>
      </c>
    </row>
    <row r="8" spans="1:2" ht="12.75">
      <c r="A8" t="s">
        <v>182</v>
      </c>
      <c r="B8" s="109">
        <v>65000</v>
      </c>
    </row>
    <row r="9" spans="1:2" ht="12.75">
      <c r="A9" t="s">
        <v>183</v>
      </c>
      <c r="B9" s="109">
        <v>45000</v>
      </c>
    </row>
    <row r="10" spans="1:2" ht="12.75">
      <c r="A10" t="s">
        <v>184</v>
      </c>
      <c r="B10" s="109">
        <v>18500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Kiran</dc:creator>
  <cp:keywords/>
  <dc:description/>
  <cp:lastModifiedBy>jgi</cp:lastModifiedBy>
  <cp:lastPrinted>2003-07-19T13:20:18Z</cp:lastPrinted>
  <dcterms:created xsi:type="dcterms:W3CDTF">2003-07-18T15:02:51Z</dcterms:created>
  <dcterms:modified xsi:type="dcterms:W3CDTF">2015-09-08T04:08:51Z</dcterms:modified>
  <cp:category/>
  <cp:version/>
  <cp:contentType/>
  <cp:contentStatus/>
</cp:coreProperties>
</file>